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tabRatio="858" activeTab="17"/>
  </bookViews>
  <sheets>
    <sheet name="Mik.z Husi" sheetId="1" r:id="rId1"/>
    <sheet name="Zborov" sheetId="2" r:id="rId2"/>
    <sheet name="Helsin" sheetId="3" r:id="rId3"/>
    <sheet name="1.SÚ" sheetId="4" r:id="rId4"/>
    <sheet name="2.SÚ" sheetId="5" r:id="rId5"/>
    <sheet name="Sob.Kom." sheetId="6" r:id="rId6"/>
    <sheet name="Sob.E.B." sheetId="7" r:id="rId7"/>
    <sheet name="1.Ve" sheetId="8" r:id="rId8"/>
    <sheet name="Be Šk" sheetId="9" r:id="rId9"/>
    <sheet name="Be Lib" sheetId="10" r:id="rId10"/>
    <sheet name="Bor" sheetId="11" r:id="rId11"/>
    <sheet name="Chýn" sheetId="12" r:id="rId12"/>
    <sheet name="Jisteb" sheetId="13" r:id="rId13"/>
    <sheet name="Ml.Vož." sheetId="14" r:id="rId14"/>
    <sheet name="Opař" sheetId="15" r:id="rId15"/>
    <sheet name="Planá" sheetId="16" r:id="rId16"/>
    <sheet name="Gym.Sob" sheetId="17" r:id="rId17"/>
    <sheet name="Celkem" sheetId="18" r:id="rId18"/>
    <sheet name="5" sheetId="19" r:id="rId19"/>
    <sheet name="6" sheetId="20" r:id="rId20"/>
    <sheet name="7" sheetId="21" r:id="rId21"/>
  </sheets>
  <definedNames/>
  <calcPr fullCalcOnLoad="1"/>
</workbook>
</file>

<file path=xl/sharedStrings.xml><?xml version="1.0" encoding="utf-8"?>
<sst xmlns="http://schemas.openxmlformats.org/spreadsheetml/2006/main" count="2399" uniqueCount="584">
  <si>
    <t>mladší žáci</t>
  </si>
  <si>
    <t>mladší žákyně</t>
  </si>
  <si>
    <t>disc.</t>
  </si>
  <si>
    <t>příjmení,jméno</t>
  </si>
  <si>
    <t>roč</t>
  </si>
  <si>
    <t>výkon</t>
  </si>
  <si>
    <t>body</t>
  </si>
  <si>
    <t xml:space="preserve">body </t>
  </si>
  <si>
    <t>:</t>
  </si>
  <si>
    <t>výška</t>
  </si>
  <si>
    <t>dálka</t>
  </si>
  <si>
    <t>kriket</t>
  </si>
  <si>
    <t xml:space="preserve"> 4x60</t>
  </si>
  <si>
    <t>celkem</t>
  </si>
  <si>
    <t>Musil</t>
  </si>
  <si>
    <t>starší žáci</t>
  </si>
  <si>
    <t>starší žákyně</t>
  </si>
  <si>
    <t>koule</t>
  </si>
  <si>
    <t xml:space="preserve"> 4 kg</t>
  </si>
  <si>
    <t>3 kg</t>
  </si>
  <si>
    <t>Sejková</t>
  </si>
  <si>
    <t>Nováková</t>
  </si>
  <si>
    <t>Novotná</t>
  </si>
  <si>
    <t>Kostrounová</t>
  </si>
  <si>
    <t>Král</t>
  </si>
  <si>
    <t>Krejčí</t>
  </si>
  <si>
    <t>Slabý</t>
  </si>
  <si>
    <t>Vrána</t>
  </si>
  <si>
    <t>Kuklová</t>
  </si>
  <si>
    <t>Švecová</t>
  </si>
  <si>
    <t>Boháčová</t>
  </si>
  <si>
    <t>Michálková</t>
  </si>
  <si>
    <t>4x60</t>
  </si>
  <si>
    <t>Picková</t>
  </si>
  <si>
    <t>Pospíšilová</t>
  </si>
  <si>
    <t>Musilová</t>
  </si>
  <si>
    <t>Borotín</t>
  </si>
  <si>
    <t>Novotný</t>
  </si>
  <si>
    <t>Pilařová</t>
  </si>
  <si>
    <t>Chýnov</t>
  </si>
  <si>
    <t>Hruška</t>
  </si>
  <si>
    <t>Váchová</t>
  </si>
  <si>
    <t>Filipová</t>
  </si>
  <si>
    <t>Šímová</t>
  </si>
  <si>
    <t>Mladá Vožice</t>
  </si>
  <si>
    <t>Šich</t>
  </si>
  <si>
    <t>Stoklasová</t>
  </si>
  <si>
    <t>Pistulka</t>
  </si>
  <si>
    <t>Jeřábek</t>
  </si>
  <si>
    <t>Šafratová</t>
  </si>
  <si>
    <t>Petříková</t>
  </si>
  <si>
    <t>Jansová</t>
  </si>
  <si>
    <t>Hauzer</t>
  </si>
  <si>
    <t>Zelenka</t>
  </si>
  <si>
    <t>Schorná</t>
  </si>
  <si>
    <t>Jelínek</t>
  </si>
  <si>
    <t>Vaňková</t>
  </si>
  <si>
    <t>Sůva</t>
  </si>
  <si>
    <t>Janečková</t>
  </si>
  <si>
    <t>Šugár</t>
  </si>
  <si>
    <t>Lorenc</t>
  </si>
  <si>
    <t>Míchalová</t>
  </si>
  <si>
    <t>Opařany</t>
  </si>
  <si>
    <t xml:space="preserve">Planá </t>
  </si>
  <si>
    <t>Bičřiště</t>
  </si>
  <si>
    <t>Hanousková</t>
  </si>
  <si>
    <t>Jogl</t>
  </si>
  <si>
    <t>Jedlička</t>
  </si>
  <si>
    <t>Svačinová</t>
  </si>
  <si>
    <t>Holan</t>
  </si>
  <si>
    <t>Klubal</t>
  </si>
  <si>
    <t>Pešina</t>
  </si>
  <si>
    <t>Vaníček</t>
  </si>
  <si>
    <t>Součková</t>
  </si>
  <si>
    <t>Síla</t>
  </si>
  <si>
    <t>Štiak</t>
  </si>
  <si>
    <t>Vočadlo</t>
  </si>
  <si>
    <t>Launová</t>
  </si>
  <si>
    <t>Bičiště</t>
  </si>
  <si>
    <t>Součkov</t>
  </si>
  <si>
    <t>Sluka</t>
  </si>
  <si>
    <t>Smažíková</t>
  </si>
  <si>
    <t>Havlíček</t>
  </si>
  <si>
    <t>Trnková</t>
  </si>
  <si>
    <t>Holota</t>
  </si>
  <si>
    <t>Řapek</t>
  </si>
  <si>
    <t>Ťupová</t>
  </si>
  <si>
    <t>Ďorďová</t>
  </si>
  <si>
    <t>Benda</t>
  </si>
  <si>
    <t>Veselá</t>
  </si>
  <si>
    <t>Matoušek</t>
  </si>
  <si>
    <t>Cardová</t>
  </si>
  <si>
    <t>Přibyl</t>
  </si>
  <si>
    <t>Pospíchal</t>
  </si>
  <si>
    <t>Škardová</t>
  </si>
  <si>
    <t>Buďa</t>
  </si>
  <si>
    <t>Hanousek</t>
  </si>
  <si>
    <t>Tučková</t>
  </si>
  <si>
    <t>Rat. Hory</t>
  </si>
  <si>
    <t>Vaněčková</t>
  </si>
  <si>
    <t>Burianová</t>
  </si>
  <si>
    <t>Macková</t>
  </si>
  <si>
    <t>Bíbová</t>
  </si>
  <si>
    <t>Nuhlíček</t>
  </si>
  <si>
    <t>Jindřichová</t>
  </si>
  <si>
    <t>Melichar</t>
  </si>
  <si>
    <t>Marešová</t>
  </si>
  <si>
    <t>Vaněček</t>
  </si>
  <si>
    <t>Hoffmmanová</t>
  </si>
  <si>
    <t>Riška</t>
  </si>
  <si>
    <t>Šilhavá</t>
  </si>
  <si>
    <t>Vácha</t>
  </si>
  <si>
    <t>Mazáčová</t>
  </si>
  <si>
    <t>Kovalčíková</t>
  </si>
  <si>
    <t>Chomát</t>
  </si>
  <si>
    <t>Průcha</t>
  </si>
  <si>
    <t>Celkové 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</si>
  <si>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</si>
  <si>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</si>
  <si>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</si>
  <si>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</si>
  <si>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</si>
  <si>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</si>
  <si>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</si>
  <si>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</si>
  <si>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</si>
  <si>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</si>
  <si>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</si>
  <si>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</si>
  <si>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</si>
  <si>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</si>
  <si>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</si>
  <si>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</si>
  <si>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</si>
  <si>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</si>
  <si>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datum nar.</t>
  </si>
  <si>
    <t>Mikuláše z Husi</t>
  </si>
  <si>
    <t>Zborovská</t>
  </si>
  <si>
    <t>1.SÚ</t>
  </si>
  <si>
    <t>2.SÚ</t>
  </si>
  <si>
    <t>1.Veselí</t>
  </si>
  <si>
    <t>Planá</t>
  </si>
  <si>
    <t>STARŠÍ  ŽÁCI</t>
  </si>
  <si>
    <t>STARŠÍ  ŽÁKYNĚ</t>
  </si>
  <si>
    <t>MLADŠÍ  ŽÁCI</t>
  </si>
  <si>
    <t>MLADŠÍ  ŽÁKYNĚ</t>
  </si>
  <si>
    <t>Soběslav Kom.</t>
  </si>
  <si>
    <t xml:space="preserve">Helsinská </t>
  </si>
  <si>
    <t>Soběslav E.B.</t>
  </si>
  <si>
    <t>Bechyně Šk</t>
  </si>
  <si>
    <t>Bechyně Lib</t>
  </si>
  <si>
    <t>Jistebnice</t>
  </si>
  <si>
    <t>Gym.Soběslav</t>
  </si>
  <si>
    <t>Nešutová</t>
  </si>
  <si>
    <t>Hesová</t>
  </si>
  <si>
    <t>Bažantová</t>
  </si>
  <si>
    <t>Kubrová</t>
  </si>
  <si>
    <t>Langová</t>
  </si>
  <si>
    <t>Alexová</t>
  </si>
  <si>
    <t>Štekerová</t>
  </si>
  <si>
    <t>Franclová</t>
  </si>
  <si>
    <t>Hejná</t>
  </si>
  <si>
    <t>Balogh</t>
  </si>
  <si>
    <t>Černý</t>
  </si>
  <si>
    <t>Procházka</t>
  </si>
  <si>
    <t xml:space="preserve">Mrázek </t>
  </si>
  <si>
    <t>Cihlář</t>
  </si>
  <si>
    <t>Černý Vojtěch</t>
  </si>
  <si>
    <t>Černý Jakub</t>
  </si>
  <si>
    <t>Janovský</t>
  </si>
  <si>
    <t>Švec</t>
  </si>
  <si>
    <t>Schmied</t>
  </si>
  <si>
    <t>Vojtová</t>
  </si>
  <si>
    <t>Rumanová</t>
  </si>
  <si>
    <t>Matyášová</t>
  </si>
  <si>
    <t>Krejčová</t>
  </si>
  <si>
    <t>Jurková</t>
  </si>
  <si>
    <t>Lukáčová</t>
  </si>
  <si>
    <t>Entlicherová</t>
  </si>
  <si>
    <t>Rachačová</t>
  </si>
  <si>
    <t>Konvalina</t>
  </si>
  <si>
    <t>Hubáček</t>
  </si>
  <si>
    <t>Minich</t>
  </si>
  <si>
    <t>Mareš</t>
  </si>
  <si>
    <t>Skála</t>
  </si>
  <si>
    <t>Čistecký</t>
  </si>
  <si>
    <t>Vobr</t>
  </si>
  <si>
    <t>Stach</t>
  </si>
  <si>
    <t>Sedláček</t>
  </si>
  <si>
    <t>Čížek</t>
  </si>
  <si>
    <t>Klejna</t>
  </si>
  <si>
    <t>Růžička</t>
  </si>
  <si>
    <t>Douda</t>
  </si>
  <si>
    <t>Zaňka</t>
  </si>
  <si>
    <t>Hošek</t>
  </si>
  <si>
    <t>Špale</t>
  </si>
  <si>
    <t>Dušek</t>
  </si>
  <si>
    <t>Malenický</t>
  </si>
  <si>
    <t>Tichá</t>
  </si>
  <si>
    <t>Hejdová</t>
  </si>
  <si>
    <t>Marchuk</t>
  </si>
  <si>
    <t>Bacíková</t>
  </si>
  <si>
    <t>Vojnová</t>
  </si>
  <si>
    <t>Vobinušková</t>
  </si>
  <si>
    <t>Zemenová</t>
  </si>
  <si>
    <t>Mikš</t>
  </si>
  <si>
    <t>Bílek</t>
  </si>
  <si>
    <t>Hlaváč</t>
  </si>
  <si>
    <t>Michálek</t>
  </si>
  <si>
    <t>Rejthar</t>
  </si>
  <si>
    <t>Honza</t>
  </si>
  <si>
    <t>Košař</t>
  </si>
  <si>
    <t>Kutlák</t>
  </si>
  <si>
    <t>Knotek</t>
  </si>
  <si>
    <t>Směták</t>
  </si>
  <si>
    <t>Dujmovič</t>
  </si>
  <si>
    <t>Slabá</t>
  </si>
  <si>
    <t>Straková</t>
  </si>
  <si>
    <t>Lauberová</t>
  </si>
  <si>
    <t>Sychrová</t>
  </si>
  <si>
    <t>Majerová</t>
  </si>
  <si>
    <t>Bočová</t>
  </si>
  <si>
    <t>Linhartová</t>
  </si>
  <si>
    <t>Holub</t>
  </si>
  <si>
    <t>Chorora</t>
  </si>
  <si>
    <t>Hána</t>
  </si>
  <si>
    <t>Koblása</t>
  </si>
  <si>
    <t>Čavrnoch</t>
  </si>
  <si>
    <t>Kiss</t>
  </si>
  <si>
    <t>macháček</t>
  </si>
  <si>
    <t>Němec</t>
  </si>
  <si>
    <t>Matějka</t>
  </si>
  <si>
    <t>Špička</t>
  </si>
  <si>
    <t>Kašpárek</t>
  </si>
  <si>
    <t>lakomý</t>
  </si>
  <si>
    <t>Šetelíková</t>
  </si>
  <si>
    <t>Ernstová</t>
  </si>
  <si>
    <t>Martinová</t>
  </si>
  <si>
    <t>Křivánková</t>
  </si>
  <si>
    <t>Svobodová</t>
  </si>
  <si>
    <t>Lázničková</t>
  </si>
  <si>
    <t>Menšíková</t>
  </si>
  <si>
    <t>Horváthová</t>
  </si>
  <si>
    <t>Cáska</t>
  </si>
  <si>
    <t>Jahn</t>
  </si>
  <si>
    <t>Mlčoušek</t>
  </si>
  <si>
    <t>Budín</t>
  </si>
  <si>
    <t>Moncada</t>
  </si>
  <si>
    <t>Janů</t>
  </si>
  <si>
    <t>Tuháček</t>
  </si>
  <si>
    <t>Zelinka</t>
  </si>
  <si>
    <t>němec</t>
  </si>
  <si>
    <t>Vach</t>
  </si>
  <si>
    <t>Chládek</t>
  </si>
  <si>
    <t>Chládková</t>
  </si>
  <si>
    <t>Kvasničková</t>
  </si>
  <si>
    <t>Kusá</t>
  </si>
  <si>
    <t>Arpášová</t>
  </si>
  <si>
    <t>Píglová</t>
  </si>
  <si>
    <t>Vančurová</t>
  </si>
  <si>
    <t>Zahajská</t>
  </si>
  <si>
    <t>Katrušinová</t>
  </si>
  <si>
    <t>Ivasjuk</t>
  </si>
  <si>
    <t>Hodas</t>
  </si>
  <si>
    <t>Pěchota</t>
  </si>
  <si>
    <t>Bočan</t>
  </si>
  <si>
    <t>Čáp</t>
  </si>
  <si>
    <t>Mach</t>
  </si>
  <si>
    <t>Pecival</t>
  </si>
  <si>
    <t>Malina</t>
  </si>
  <si>
    <t>Jansa</t>
  </si>
  <si>
    <t>vysocký</t>
  </si>
  <si>
    <t>Gaier</t>
  </si>
  <si>
    <t>Baloun</t>
  </si>
  <si>
    <t>Bartl</t>
  </si>
  <si>
    <t>Melecký</t>
  </si>
  <si>
    <t>Dvořák</t>
  </si>
  <si>
    <t>Šeda</t>
  </si>
  <si>
    <t>Machandr</t>
  </si>
  <si>
    <t>Bednářová</t>
  </si>
  <si>
    <t>Koktavá</t>
  </si>
  <si>
    <t>Kadavá</t>
  </si>
  <si>
    <t>Prokopová</t>
  </si>
  <si>
    <t>Petráňová</t>
  </si>
  <si>
    <t>Bártová</t>
  </si>
  <si>
    <t>Kramolišová</t>
  </si>
  <si>
    <t>Vacková</t>
  </si>
  <si>
    <t>Vrkočová</t>
  </si>
  <si>
    <t>Jonáková</t>
  </si>
  <si>
    <t>Šinkorová</t>
  </si>
  <si>
    <t>Melecká</t>
  </si>
  <si>
    <t>Kubartová</t>
  </si>
  <si>
    <t>Černovská</t>
  </si>
  <si>
    <t>Deverová</t>
  </si>
  <si>
    <t>Vysocká</t>
  </si>
  <si>
    <t>Pýchová</t>
  </si>
  <si>
    <t>Hrachovcová</t>
  </si>
  <si>
    <t>Hejnová</t>
  </si>
  <si>
    <t>Orlová</t>
  </si>
  <si>
    <t>Kostínková</t>
  </si>
  <si>
    <t>Poláková</t>
  </si>
  <si>
    <t>Třebická</t>
  </si>
  <si>
    <t>Čikešová</t>
  </si>
  <si>
    <t>Broukalová</t>
  </si>
  <si>
    <t>Marková</t>
  </si>
  <si>
    <t>Orlová Veronika</t>
  </si>
  <si>
    <t>Orlová Martina</t>
  </si>
  <si>
    <t>Blažek</t>
  </si>
  <si>
    <t>Urban</t>
  </si>
  <si>
    <t>Kinc</t>
  </si>
  <si>
    <t>Kanov</t>
  </si>
  <si>
    <t>Šoukal</t>
  </si>
  <si>
    <t>Kinzl</t>
  </si>
  <si>
    <t>Wiesner</t>
  </si>
  <si>
    <t>Polák</t>
  </si>
  <si>
    <t>Dlouhý</t>
  </si>
  <si>
    <t>Pavličko</t>
  </si>
  <si>
    <t>Vosol</t>
  </si>
  <si>
    <t>Novák</t>
  </si>
  <si>
    <t>Lenger</t>
  </si>
  <si>
    <t>Stránský</t>
  </si>
  <si>
    <t>Tošenovská</t>
  </si>
  <si>
    <t>Kovalenko</t>
  </si>
  <si>
    <t>Dvořáková</t>
  </si>
  <si>
    <t>Koubová</t>
  </si>
  <si>
    <t>Pincová</t>
  </si>
  <si>
    <t>Křiklán</t>
  </si>
  <si>
    <t>Serbus</t>
  </si>
  <si>
    <t>Menhart</t>
  </si>
  <si>
    <t>Záhora</t>
  </si>
  <si>
    <t>Kropáček</t>
  </si>
  <si>
    <t>Mikulics</t>
  </si>
  <si>
    <t>Křilán</t>
  </si>
  <si>
    <t>Kraus</t>
  </si>
  <si>
    <t>Drachovský</t>
  </si>
  <si>
    <t>Paták</t>
  </si>
  <si>
    <t>Pavlát</t>
  </si>
  <si>
    <t>Habich</t>
  </si>
  <si>
    <t>Grigárková</t>
  </si>
  <si>
    <t>Neubauerová</t>
  </si>
  <si>
    <t>Hanzalová</t>
  </si>
  <si>
    <t>Chalašová</t>
  </si>
  <si>
    <t>Švepešová</t>
  </si>
  <si>
    <t>hanzalová</t>
  </si>
  <si>
    <t>Otoupalová</t>
  </si>
  <si>
    <t>Mixová</t>
  </si>
  <si>
    <t>Ženíšková</t>
  </si>
  <si>
    <t>Rohlíková</t>
  </si>
  <si>
    <t>Bicerová</t>
  </si>
  <si>
    <t>Prokešová</t>
  </si>
  <si>
    <t>Hybšová</t>
  </si>
  <si>
    <t>Nečasová</t>
  </si>
  <si>
    <t>Soběslavová</t>
  </si>
  <si>
    <t xml:space="preserve">Michalová </t>
  </si>
  <si>
    <t>Mináriková</t>
  </si>
  <si>
    <t>Kubátová</t>
  </si>
  <si>
    <t>Kadlecová</t>
  </si>
  <si>
    <t>Michalová</t>
  </si>
  <si>
    <t>Dudová</t>
  </si>
  <si>
    <t>Kupková</t>
  </si>
  <si>
    <t>Maredová</t>
  </si>
  <si>
    <t>Drsová</t>
  </si>
  <si>
    <t>Dresová</t>
  </si>
  <si>
    <t>Haveldová</t>
  </si>
  <si>
    <t>Vedral</t>
  </si>
  <si>
    <t>Mašek</t>
  </si>
  <si>
    <t>Drs</t>
  </si>
  <si>
    <t>Daniel</t>
  </si>
  <si>
    <t>Novák Tomáš</t>
  </si>
  <si>
    <t>Novák Matěj</t>
  </si>
  <si>
    <t>Viturka</t>
  </si>
  <si>
    <t>Hanzlíik</t>
  </si>
  <si>
    <t>Pospíšil</t>
  </si>
  <si>
    <t>Beneš</t>
  </si>
  <si>
    <t>Metelec</t>
  </si>
  <si>
    <t>Žák</t>
  </si>
  <si>
    <t>Hanzlík</t>
  </si>
  <si>
    <t>Fábryová</t>
  </si>
  <si>
    <t>Petržilková</t>
  </si>
  <si>
    <t>Bradáčová</t>
  </si>
  <si>
    <t>Kymlová</t>
  </si>
  <si>
    <t>Kašparová</t>
  </si>
  <si>
    <t>Petříčková</t>
  </si>
  <si>
    <t>Frišová</t>
  </si>
  <si>
    <t>Nerudová</t>
  </si>
  <si>
    <t>Skluzáčková</t>
  </si>
  <si>
    <t>Pavlová</t>
  </si>
  <si>
    <t>Zavadilová</t>
  </si>
  <si>
    <t>Kaislerová</t>
  </si>
  <si>
    <t>Kalvasová</t>
  </si>
  <si>
    <t>Marušková</t>
  </si>
  <si>
    <t>Adámková</t>
  </si>
  <si>
    <t>Jakešová</t>
  </si>
  <si>
    <t>Kodad</t>
  </si>
  <si>
    <t>Košata</t>
  </si>
  <si>
    <t>Maršál</t>
  </si>
  <si>
    <t>Zlesák</t>
  </si>
  <si>
    <t>Škorec</t>
  </si>
  <si>
    <t>Tácha</t>
  </si>
  <si>
    <t>Gajdoš</t>
  </si>
  <si>
    <t>Házi</t>
  </si>
  <si>
    <t>Veverka</t>
  </si>
  <si>
    <t>Mitanová</t>
  </si>
  <si>
    <t>Cíchová</t>
  </si>
  <si>
    <t>Fojtíková</t>
  </si>
  <si>
    <t>Fáberová</t>
  </si>
  <si>
    <t>Kožená</t>
  </si>
  <si>
    <t>Škrhová</t>
  </si>
  <si>
    <t>Olejarčík</t>
  </si>
  <si>
    <t>Pucherna</t>
  </si>
  <si>
    <t>Raby</t>
  </si>
  <si>
    <t>Zvolánek</t>
  </si>
  <si>
    <t>Ryba</t>
  </si>
  <si>
    <t>Košatová</t>
  </si>
  <si>
    <t>Krátká</t>
  </si>
  <si>
    <t>Šlechtová</t>
  </si>
  <si>
    <t>Matějková</t>
  </si>
  <si>
    <t>Peterková</t>
  </si>
  <si>
    <t>Staňková</t>
  </si>
  <si>
    <t>Voltr</t>
  </si>
  <si>
    <t>Zrůst</t>
  </si>
  <si>
    <t>Plas</t>
  </si>
  <si>
    <t xml:space="preserve">Zrůst </t>
  </si>
  <si>
    <t>Keller</t>
  </si>
  <si>
    <t>Mikulanda</t>
  </si>
  <si>
    <t>Klejnová</t>
  </si>
  <si>
    <t>Včeláková</t>
  </si>
  <si>
    <t>Kuželková</t>
  </si>
  <si>
    <t>Mukhammetova</t>
  </si>
  <si>
    <t>Špaková</t>
  </si>
  <si>
    <t>Plášilová</t>
  </si>
  <si>
    <t>Bohuslávek</t>
  </si>
  <si>
    <t>Pilař</t>
  </si>
  <si>
    <t>Němeček</t>
  </si>
  <si>
    <t>Matouš</t>
  </si>
  <si>
    <t>Helma</t>
  </si>
  <si>
    <t>Kosobud</t>
  </si>
  <si>
    <t>Taragoš</t>
  </si>
  <si>
    <t>Šafář</t>
  </si>
  <si>
    <t>Horák</t>
  </si>
  <si>
    <t>Mládek</t>
  </si>
  <si>
    <t>Mesaroš</t>
  </si>
  <si>
    <t>Ptáková</t>
  </si>
  <si>
    <t>Kovandová</t>
  </si>
  <si>
    <t>Holotová</t>
  </si>
  <si>
    <t>Radostová</t>
  </si>
  <si>
    <t>Papežová</t>
  </si>
  <si>
    <t>Havlová</t>
  </si>
  <si>
    <t>Lhotková</t>
  </si>
  <si>
    <t>Krchová</t>
  </si>
  <si>
    <t>Kozlovský</t>
  </si>
  <si>
    <t>Kořenský</t>
  </si>
  <si>
    <t>Průša</t>
  </si>
  <si>
    <t>Jordák</t>
  </si>
  <si>
    <t>Dlabal</t>
  </si>
  <si>
    <t>Alenka</t>
  </si>
  <si>
    <t>Marounková</t>
  </si>
  <si>
    <t>Albrechtová</t>
  </si>
  <si>
    <t>Srbková</t>
  </si>
  <si>
    <t>Kášková</t>
  </si>
  <si>
    <t>Rollová</t>
  </si>
  <si>
    <t>Moravcová</t>
  </si>
  <si>
    <t>Jelínková</t>
  </si>
  <si>
    <t>Muž</t>
  </si>
  <si>
    <t>Maňák</t>
  </si>
  <si>
    <t>Šváb</t>
  </si>
  <si>
    <t>Vrana</t>
  </si>
  <si>
    <t>Klejma</t>
  </si>
  <si>
    <t>Nádvorník</t>
  </si>
  <si>
    <t>Svoboda</t>
  </si>
  <si>
    <t>Charvát</t>
  </si>
  <si>
    <t>Buzková</t>
  </si>
  <si>
    <t>Berchová</t>
  </si>
  <si>
    <t>Martínková</t>
  </si>
  <si>
    <t>Kubů</t>
  </si>
  <si>
    <t>Haldíková</t>
  </si>
  <si>
    <t>Gromovská</t>
  </si>
  <si>
    <t>Špalleová</t>
  </si>
  <si>
    <t>Marek</t>
  </si>
  <si>
    <t>Souček</t>
  </si>
  <si>
    <t>Helcl</t>
  </si>
  <si>
    <t>Vavříková</t>
  </si>
  <si>
    <t>Poslušná</t>
  </si>
  <si>
    <t>Pecherová</t>
  </si>
  <si>
    <t>Fučíková</t>
  </si>
  <si>
    <t>Kolihová</t>
  </si>
  <si>
    <t>Kříženecký</t>
  </si>
  <si>
    <t>Kubeš</t>
  </si>
  <si>
    <t>pecka</t>
  </si>
  <si>
    <t>Blahož</t>
  </si>
  <si>
    <t>mrázek</t>
  </si>
  <si>
    <t>Schod</t>
  </si>
  <si>
    <t>Spěváková</t>
  </si>
  <si>
    <t>Hlavničková</t>
  </si>
  <si>
    <t>Kačerová</t>
  </si>
  <si>
    <t>Vodičková</t>
  </si>
  <si>
    <t>Hrdinová</t>
  </si>
  <si>
    <t>Kazdová</t>
  </si>
  <si>
    <t>Masnica</t>
  </si>
  <si>
    <t>Zhorný</t>
  </si>
  <si>
    <t>Filip</t>
  </si>
  <si>
    <t>Eichinger</t>
  </si>
  <si>
    <t>Šedivý</t>
  </si>
  <si>
    <t>Toušek</t>
  </si>
  <si>
    <t>Babor</t>
  </si>
  <si>
    <t>Masnice</t>
  </si>
  <si>
    <t>Brabcová</t>
  </si>
  <si>
    <t>Holubová</t>
  </si>
  <si>
    <t>Vodrážková</t>
  </si>
  <si>
    <t>Baborová Andrea</t>
  </si>
  <si>
    <t>Baborová Michaela</t>
  </si>
  <si>
    <t>Salzmanová</t>
  </si>
  <si>
    <t>Tomleinová</t>
  </si>
  <si>
    <t>Schmidt</t>
  </si>
  <si>
    <t>Mikeš</t>
  </si>
  <si>
    <t>Jelen</t>
  </si>
  <si>
    <t>Pikeš</t>
  </si>
  <si>
    <t>Šindelář</t>
  </si>
  <si>
    <t>Větrovský</t>
  </si>
  <si>
    <t>Kyrian</t>
  </si>
  <si>
    <t>Mrzena</t>
  </si>
  <si>
    <t>Štecher</t>
  </si>
  <si>
    <t>Soldát</t>
  </si>
  <si>
    <t>Brandštýl</t>
  </si>
  <si>
    <t>Kratochvíl</t>
  </si>
  <si>
    <t>Šindelářová</t>
  </si>
  <si>
    <t>Kumstová</t>
  </si>
  <si>
    <t>Souhradová</t>
  </si>
  <si>
    <t>Čeňková</t>
  </si>
  <si>
    <t>Rothová</t>
  </si>
  <si>
    <t>Vrchotová</t>
  </si>
  <si>
    <t>Kraut</t>
  </si>
  <si>
    <t>Pavliš</t>
  </si>
  <si>
    <t>Štamberk</t>
  </si>
  <si>
    <t>Irsa</t>
  </si>
  <si>
    <t>Wittich</t>
  </si>
  <si>
    <t>Cícha</t>
  </si>
  <si>
    <t>Firuášková</t>
  </si>
  <si>
    <t>Chajbulina</t>
  </si>
  <si>
    <t>Hrdličková</t>
  </si>
  <si>
    <t>Volková</t>
  </si>
  <si>
    <t>Dončuková</t>
  </si>
  <si>
    <t>Horná</t>
  </si>
  <si>
    <t>Kordina</t>
  </si>
  <si>
    <t>Hašpl</t>
  </si>
  <si>
    <t>Vítů</t>
  </si>
  <si>
    <t>Müller</t>
  </si>
  <si>
    <t>Khaliová</t>
  </si>
  <si>
    <t>Wittichová</t>
  </si>
  <si>
    <t>Hořejšová</t>
  </si>
  <si>
    <t>Vébrová</t>
  </si>
  <si>
    <t>Pechoušová</t>
  </si>
  <si>
    <t>Přívozníková</t>
  </si>
  <si>
    <t>Klímová</t>
  </si>
  <si>
    <t>Loumová</t>
  </si>
  <si>
    <t>Odložilová</t>
  </si>
  <si>
    <t>Vališová</t>
  </si>
  <si>
    <t>Kozlová</t>
  </si>
  <si>
    <t>Davidová</t>
  </si>
  <si>
    <t>Vlková</t>
  </si>
  <si>
    <t>Vaněk</t>
  </si>
  <si>
    <t>Píha</t>
  </si>
  <si>
    <t>Bernat</t>
  </si>
  <si>
    <t>Kohout</t>
  </si>
  <si>
    <t>Dimitrijevič</t>
  </si>
  <si>
    <t>Vondráková</t>
  </si>
  <si>
    <t>Hála Aleš</t>
  </si>
  <si>
    <t>Bočan Kamil</t>
  </si>
  <si>
    <t>Bartl Václav</t>
  </si>
  <si>
    <t>Vysocký Jakub</t>
  </si>
  <si>
    <t>Jansa Jakub</t>
  </si>
  <si>
    <t>Žák Dominik</t>
  </si>
  <si>
    <t>Vaněk Filip</t>
  </si>
  <si>
    <t>Keistová Hana</t>
  </si>
  <si>
    <t>Vávrová</t>
  </si>
  <si>
    <t xml:space="preserve">Růžička </t>
  </si>
  <si>
    <t>Máca</t>
  </si>
  <si>
    <t>Klajnová</t>
  </si>
  <si>
    <t>Sejk</t>
  </si>
  <si>
    <t>Smetana</t>
  </si>
  <si>
    <t>Štaubrová</t>
  </si>
  <si>
    <t>NP</t>
  </si>
  <si>
    <t>DQ</t>
  </si>
  <si>
    <t>Pohár rozhlasu - okresní přebor 28.5.2008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</si>
</sst>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</numFmts>
  <fonts count="33">
    <font>
      <sz val="10"/>
      <name val="Times New Roman CE"/>
      <family val="0"/>
    </font>
    <font>
      <b/>
      <i/>
      <sz val="14"/>
      <name val="Arial CE"/>
      <family val="0"/>
    </font>
    <font>
      <b/>
      <sz val="16"/>
      <name val="Arial CE"/>
      <family val="0"/>
    </font>
    <font>
      <sz val="10"/>
      <name val="Arial CE"/>
      <family val="0"/>
    </font>
    <font>
      <b/>
      <i/>
      <sz val="18"/>
      <name val="Arial CE"/>
      <family val="0"/>
    </font>
    <font>
      <b/>
      <i/>
      <sz val="16"/>
      <name val="Arial CE"/>
      <family val="0"/>
    </font>
    <font>
      <b/>
      <sz val="20"/>
      <name val="Arial CE"/>
      <family val="0"/>
    </font>
    <font>
      <b/>
      <sz val="12"/>
      <name val="Courier New CE"/>
      <family val="0"/>
    </font>
    <font>
      <sz val="12"/>
      <name val="Courier New CE"/>
      <family val="0"/>
    </font>
    <font>
      <b/>
      <sz val="12"/>
      <name val="Times New Roman CE"/>
      <family val="0"/>
    </font>
    <font>
      <b/>
      <sz val="12"/>
      <name val="Arial CE"/>
      <family val="2"/>
    </font>
    <font>
      <b/>
      <i/>
      <sz val="12"/>
      <name val="Times New Roman CE"/>
      <family val="1"/>
    </font>
    <font>
      <b/>
      <sz val="12"/>
      <name val="Arial"/>
      <family val="2"/>
    </font>
    <font>
      <b/>
      <sz val="18"/>
      <name val="Impac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i/>
      <u val="single"/>
      <sz val="18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164" fontId="0" fillId="0" borderId="12" xfId="0" applyNumberFormat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 horizontal="right"/>
    </xf>
    <xf numFmtId="164" fontId="0" fillId="0" borderId="21" xfId="0" applyNumberFormat="1" applyBorder="1" applyAlignment="1">
      <alignment horizontal="left"/>
    </xf>
    <xf numFmtId="0" fontId="0" fillId="0" borderId="21" xfId="0" applyBorder="1" applyAlignment="1">
      <alignment horizontal="right"/>
    </xf>
    <xf numFmtId="2" fontId="0" fillId="0" borderId="12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28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/>
    </xf>
    <xf numFmtId="164" fontId="0" fillId="0" borderId="32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164" fontId="0" fillId="0" borderId="38" xfId="0" applyNumberFormat="1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164" fontId="0" fillId="0" borderId="44" xfId="0" applyNumberFormat="1" applyBorder="1" applyAlignment="1">
      <alignment/>
    </xf>
    <xf numFmtId="0" fontId="0" fillId="0" borderId="45" xfId="0" applyBorder="1" applyAlignment="1">
      <alignment horizontal="center"/>
    </xf>
    <xf numFmtId="164" fontId="0" fillId="0" borderId="38" xfId="0" applyNumberFormat="1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8" xfId="0" applyBorder="1" applyAlignment="1">
      <alignment/>
    </xf>
    <xf numFmtId="0" fontId="0" fillId="0" borderId="44" xfId="0" applyBorder="1" applyAlignment="1">
      <alignment/>
    </xf>
    <xf numFmtId="2" fontId="0" fillId="0" borderId="32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44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35" xfId="0" applyBorder="1" applyAlignment="1">
      <alignment horizontal="left"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2" fontId="0" fillId="0" borderId="12" xfId="0" applyNumberFormat="1" applyBorder="1" applyAlignment="1">
      <alignment horizontal="left"/>
    </xf>
    <xf numFmtId="2" fontId="0" fillId="0" borderId="21" xfId="0" applyNumberFormat="1" applyBorder="1" applyAlignment="1">
      <alignment horizontal="left"/>
    </xf>
    <xf numFmtId="0" fontId="0" fillId="0" borderId="47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40" xfId="0" applyBorder="1" applyAlignment="1">
      <alignment horizontal="left"/>
    </xf>
    <xf numFmtId="0" fontId="0" fillId="0" borderId="48" xfId="0" applyBorder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horizontal="left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"/>
  <sheetViews>
    <sheetView zoomScale="110" zoomScaleNormal="110" zoomScalePageLayoutView="0" workbookViewId="0" topLeftCell="A1">
      <selection activeCell="R9" sqref="R9"/>
    </sheetView>
  </sheetViews>
  <sheetFormatPr defaultColWidth="9.00390625" defaultRowHeight="12.75"/>
  <cols>
    <col min="1" max="1" width="1.00390625" style="0" customWidth="1"/>
    <col min="2" max="2" width="7.125" style="0" customWidth="1"/>
    <col min="3" max="3" width="15.875" style="0" customWidth="1"/>
    <col min="4" max="4" width="2.875" style="0" customWidth="1"/>
    <col min="5" max="5" width="0.12890625" style="0" customWidth="1"/>
    <col min="6" max="6" width="3.125" style="0" customWidth="1"/>
    <col min="7" max="7" width="1.00390625" style="0" customWidth="1"/>
    <col min="8" max="8" width="6.125" style="0" customWidth="1"/>
    <col min="9" max="9" width="7.50390625" style="0" customWidth="1"/>
    <col min="10" max="10" width="7.00390625" style="0" customWidth="1"/>
    <col min="11" max="11" width="1.00390625" style="0" customWidth="1"/>
    <col min="12" max="12" width="7.375" style="0" customWidth="1"/>
    <col min="13" max="13" width="17.50390625" style="0" customWidth="1"/>
    <col min="14" max="14" width="2.003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00390625" style="0" customWidth="1"/>
    <col min="19" max="19" width="7.625" style="0" customWidth="1"/>
    <col min="20" max="20" width="7.125" style="0" customWidth="1"/>
    <col min="21" max="21" width="1.625" style="0" customWidth="1"/>
  </cols>
  <sheetData>
    <row r="1" spans="2:16" ht="21" thickBot="1">
      <c r="B1" s="70" t="s">
        <v>136</v>
      </c>
      <c r="F1" s="2"/>
      <c r="H1" s="2" t="s">
        <v>15</v>
      </c>
      <c r="L1" s="70" t="s">
        <v>136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3" ht="13.5" thickTop="1">
      <c r="B3" s="8">
        <v>60</v>
      </c>
      <c r="C3" s="3" t="s">
        <v>180</v>
      </c>
      <c r="D3" s="9"/>
      <c r="E3" s="6"/>
      <c r="F3" s="10"/>
      <c r="G3" s="10"/>
      <c r="H3" s="28">
        <v>8.81</v>
      </c>
      <c r="I3" s="12">
        <f>IF(OR(H3=0,H3&gt;11.5),0,TRUNC(58.015*(11.5-H3)^1.81))</f>
        <v>347</v>
      </c>
      <c r="J3" s="7">
        <f>SUM(I3:I5)-MIN(I3:I5)</f>
        <v>1029</v>
      </c>
      <c r="L3" s="8">
        <v>60</v>
      </c>
      <c r="M3" s="3" t="s">
        <v>172</v>
      </c>
      <c r="N3" s="9"/>
      <c r="O3" s="6"/>
      <c r="P3" s="10"/>
      <c r="Q3" s="10"/>
      <c r="R3" s="28">
        <v>9.36</v>
      </c>
      <c r="S3" s="9">
        <f>IF(OR(R3=0,R3&gt;13),0,TRUNC(46.0849*(13-R3)^1.81))</f>
        <v>477</v>
      </c>
      <c r="T3" s="7">
        <f>SUM(S3:S5)-MIN(S3:S5)</f>
        <v>1064</v>
      </c>
      <c r="W3" s="84"/>
    </row>
    <row r="4" spans="2:23" ht="12.75">
      <c r="B4" s="13"/>
      <c r="C4" s="14" t="s">
        <v>181</v>
      </c>
      <c r="D4" s="15"/>
      <c r="E4" s="16"/>
      <c r="F4" s="17"/>
      <c r="G4" s="17"/>
      <c r="H4" s="29">
        <v>8.65</v>
      </c>
      <c r="I4" s="19">
        <f>IF(OR(H4=0,H4&gt;11.5),0,TRUNC(58.015*(11.5-H4)^1.81))</f>
        <v>386</v>
      </c>
      <c r="J4" s="20"/>
      <c r="L4" s="13"/>
      <c r="M4" s="14" t="s">
        <v>173</v>
      </c>
      <c r="N4" s="15"/>
      <c r="O4" s="16"/>
      <c r="P4" s="17"/>
      <c r="Q4" s="17"/>
      <c r="R4" s="29">
        <v>9.54</v>
      </c>
      <c r="S4" s="19">
        <f>IF(OR(R4=0,R4&gt;13),0,TRUNC(46.0849*(13-R4)^1.81))</f>
        <v>435</v>
      </c>
      <c r="T4" s="20"/>
      <c r="W4" s="84"/>
    </row>
    <row r="5" spans="2:23" ht="13.5" thickBot="1">
      <c r="B5" s="13"/>
      <c r="C5" s="14" t="s">
        <v>182</v>
      </c>
      <c r="D5" s="15"/>
      <c r="E5" s="16"/>
      <c r="F5" s="17"/>
      <c r="G5" s="17"/>
      <c r="H5" s="29">
        <v>7.72</v>
      </c>
      <c r="I5" s="21">
        <f>IF(OR(H5=0,H5&gt;11.5),0,TRUNC(58.015*(11.5-H5)^1.81))</f>
        <v>643</v>
      </c>
      <c r="J5" s="20"/>
      <c r="L5" s="13"/>
      <c r="M5" s="14" t="s">
        <v>174</v>
      </c>
      <c r="N5" s="15"/>
      <c r="O5" s="16"/>
      <c r="P5" s="17"/>
      <c r="Q5" s="17"/>
      <c r="R5" s="29">
        <v>8.92</v>
      </c>
      <c r="S5" s="83">
        <f>IF(OR(R5=0,R5&gt;13),0,TRUNC(46.0849*(13-R5)^1.81))</f>
        <v>587</v>
      </c>
      <c r="T5" s="20"/>
      <c r="W5" s="84"/>
    </row>
    <row r="6" spans="2:23" ht="13.5" thickTop="1">
      <c r="B6" s="8">
        <v>1500</v>
      </c>
      <c r="C6" s="3" t="s">
        <v>170</v>
      </c>
      <c r="D6" s="9"/>
      <c r="E6" s="6">
        <f>60*F6+H6</f>
        <v>358.15</v>
      </c>
      <c r="F6" s="10">
        <v>5</v>
      </c>
      <c r="G6" s="22" t="s">
        <v>8</v>
      </c>
      <c r="H6" s="81">
        <v>58.15</v>
      </c>
      <c r="I6" s="12">
        <f>IF(OR(E6=0,E6&gt;480),0,TRUNC(0.03768*(480-E6)^1.85))</f>
        <v>272</v>
      </c>
      <c r="J6" s="7">
        <f>SUM(I6:I8)-MIN(I6:I8)</f>
        <v>948</v>
      </c>
      <c r="L6" s="8">
        <v>800</v>
      </c>
      <c r="M6" s="3" t="s">
        <v>172</v>
      </c>
      <c r="N6" s="9"/>
      <c r="O6" s="24">
        <f>60*P6+R6</f>
        <v>172.34</v>
      </c>
      <c r="P6" s="10">
        <v>2</v>
      </c>
      <c r="Q6" s="22" t="s">
        <v>8</v>
      </c>
      <c r="R6" s="81">
        <v>52.34</v>
      </c>
      <c r="S6" s="12">
        <f>IF(OR(O6=0,O6&gt;254),0,TRUNC(0.11193*(254-O6)^1.88))</f>
        <v>440</v>
      </c>
      <c r="T6" s="7">
        <f>SUM(S6:S8)-MIN(S6:S8)</f>
        <v>750</v>
      </c>
      <c r="W6" s="84"/>
    </row>
    <row r="7" spans="2:23" ht="12.75">
      <c r="B7" s="13"/>
      <c r="C7" s="14" t="s">
        <v>183</v>
      </c>
      <c r="D7" s="15"/>
      <c r="E7" s="16">
        <f>60*F7+H7</f>
        <v>346.77</v>
      </c>
      <c r="F7" s="17">
        <v>5</v>
      </c>
      <c r="G7" s="25" t="s">
        <v>8</v>
      </c>
      <c r="H7" s="82">
        <v>46.77</v>
      </c>
      <c r="I7" s="19">
        <f>IF(OR(E7=0,E7&gt;480),0,TRUNC(0.03768*(480-E7)^1.85))</f>
        <v>321</v>
      </c>
      <c r="J7" s="20"/>
      <c r="L7" s="13"/>
      <c r="M7" s="14" t="s">
        <v>175</v>
      </c>
      <c r="N7" s="15"/>
      <c r="O7" s="16">
        <f>60*P7+R7</f>
        <v>194.46</v>
      </c>
      <c r="P7" s="17">
        <v>3</v>
      </c>
      <c r="Q7" s="25" t="s">
        <v>8</v>
      </c>
      <c r="R7" s="82">
        <v>14.46</v>
      </c>
      <c r="S7" s="19">
        <f>IF(OR(O7=0,O7&gt;254),0,TRUNC(0.11193*(254-O7)^1.88))</f>
        <v>242</v>
      </c>
      <c r="T7" s="20"/>
      <c r="W7" s="84"/>
    </row>
    <row r="8" spans="2:23" ht="13.5" thickBot="1">
      <c r="B8" s="13"/>
      <c r="C8" s="14" t="s">
        <v>182</v>
      </c>
      <c r="D8" s="15"/>
      <c r="E8" s="16">
        <f>60*F8+H8</f>
        <v>288.65999999999997</v>
      </c>
      <c r="F8" s="17">
        <v>4</v>
      </c>
      <c r="G8" s="27" t="s">
        <v>8</v>
      </c>
      <c r="H8" s="82">
        <v>48.66</v>
      </c>
      <c r="I8" s="19">
        <f>IF(OR(E8=0,E8&gt;480),0,TRUNC(0.03768*(480-E8)^1.85))</f>
        <v>627</v>
      </c>
      <c r="J8" s="20"/>
      <c r="L8" s="13"/>
      <c r="M8" s="14" t="s">
        <v>176</v>
      </c>
      <c r="N8" s="15"/>
      <c r="O8" s="16">
        <f>60*P8+R8</f>
        <v>186.2</v>
      </c>
      <c r="P8" s="17">
        <v>3</v>
      </c>
      <c r="Q8" s="27" t="s">
        <v>8</v>
      </c>
      <c r="R8" s="82">
        <v>6.2</v>
      </c>
      <c r="S8" s="19">
        <f>IF(OR(O8=0,O8&gt;254),0,TRUNC(0.11193*(254-O8)^1.88))</f>
        <v>310</v>
      </c>
      <c r="T8" s="20"/>
      <c r="W8" s="84"/>
    </row>
    <row r="9" spans="2:23" ht="13.5" thickTop="1">
      <c r="B9" s="8" t="s">
        <v>9</v>
      </c>
      <c r="C9" s="3" t="s">
        <v>180</v>
      </c>
      <c r="D9" s="9"/>
      <c r="E9" s="6"/>
      <c r="F9" s="10"/>
      <c r="G9" s="10"/>
      <c r="H9" s="10">
        <v>140</v>
      </c>
      <c r="I9" s="12">
        <f>IF(H9=0,0,TRUNC(0.8465*(H9-75)^1.42))</f>
        <v>317</v>
      </c>
      <c r="J9" s="7">
        <f>SUM(I9:I11)-MIN(I9:I11)</f>
        <v>669</v>
      </c>
      <c r="L9" s="8" t="s">
        <v>9</v>
      </c>
      <c r="M9" s="3" t="s">
        <v>173</v>
      </c>
      <c r="N9" s="9"/>
      <c r="O9" s="6"/>
      <c r="P9" s="10"/>
      <c r="Q9" s="10"/>
      <c r="R9" s="10">
        <v>130</v>
      </c>
      <c r="S9" s="12">
        <f>IF(R9=0,0,TRUNC(1.84523*(R9-75)^1.348))</f>
        <v>409</v>
      </c>
      <c r="T9" s="7">
        <f>SUM(S9:S11)-MIN(S9:S11)</f>
        <v>818</v>
      </c>
      <c r="W9" s="84"/>
    </row>
    <row r="10" spans="2:23" ht="12.75">
      <c r="B10" s="13"/>
      <c r="C10" s="14" t="s">
        <v>184</v>
      </c>
      <c r="D10" s="15"/>
      <c r="E10" s="16"/>
      <c r="F10" s="17"/>
      <c r="G10" s="17"/>
      <c r="H10" s="17">
        <v>140</v>
      </c>
      <c r="I10" s="19">
        <f>IF(H10=0,0,TRUNC(0.8465*(H10-75)^1.42))</f>
        <v>317</v>
      </c>
      <c r="J10" s="20"/>
      <c r="L10" s="13"/>
      <c r="M10" s="14" t="s">
        <v>175</v>
      </c>
      <c r="N10" s="15"/>
      <c r="O10" s="16"/>
      <c r="P10" s="17"/>
      <c r="Q10" s="17"/>
      <c r="R10" s="17">
        <v>130</v>
      </c>
      <c r="S10" s="19">
        <f>IF(R10=0,0,TRUNC(1.84523*(R10-75)^1.348))</f>
        <v>409</v>
      </c>
      <c r="T10" s="20"/>
      <c r="W10" s="84"/>
    </row>
    <row r="11" spans="2:23" ht="13.5" thickBot="1">
      <c r="B11" s="13"/>
      <c r="C11" s="14" t="s">
        <v>185</v>
      </c>
      <c r="D11" s="15"/>
      <c r="E11" s="16"/>
      <c r="F11" s="17"/>
      <c r="G11" s="17"/>
      <c r="H11" s="17">
        <v>145</v>
      </c>
      <c r="I11" s="19">
        <f>IF(H11=0,0,TRUNC(0.8465*(H11-75)^1.42))</f>
        <v>352</v>
      </c>
      <c r="J11" s="20"/>
      <c r="L11" s="13"/>
      <c r="M11" s="14" t="s">
        <v>177</v>
      </c>
      <c r="N11" s="15"/>
      <c r="O11" s="16"/>
      <c r="P11" s="17"/>
      <c r="Q11" s="17"/>
      <c r="R11" s="17">
        <v>130</v>
      </c>
      <c r="S11" s="19">
        <f>IF(R11=0,0,TRUNC(1.84523*(R11-75)^1.348))</f>
        <v>409</v>
      </c>
      <c r="T11" s="20"/>
      <c r="W11" s="84"/>
    </row>
    <row r="12" spans="2:23" ht="13.5" thickTop="1">
      <c r="B12" s="8" t="s">
        <v>10</v>
      </c>
      <c r="C12" s="3" t="s">
        <v>170</v>
      </c>
      <c r="D12" s="9"/>
      <c r="E12" s="6"/>
      <c r="F12" s="10"/>
      <c r="G12" s="10"/>
      <c r="H12" s="10">
        <v>428</v>
      </c>
      <c r="I12" s="12">
        <f>IF(H12=0,0,TRUNC(0.14354*(H12-220)^1.4))</f>
        <v>252</v>
      </c>
      <c r="J12" s="7">
        <f>SUM(I12:I14)-MIN(I12:I14)</f>
        <v>568</v>
      </c>
      <c r="L12" s="8" t="s">
        <v>10</v>
      </c>
      <c r="M12" s="3" t="s">
        <v>565</v>
      </c>
      <c r="N12" s="9"/>
      <c r="O12" s="6"/>
      <c r="P12" s="10"/>
      <c r="Q12" s="10"/>
      <c r="R12" s="10">
        <v>309</v>
      </c>
      <c r="S12" s="12">
        <f>IF(R12=0,0,TRUNC(0.188807*(R12-210)^1.41))</f>
        <v>122</v>
      </c>
      <c r="T12" s="7">
        <f>SUM(S12:S14)-MIN(S12:S14)</f>
        <v>582</v>
      </c>
      <c r="W12" s="84"/>
    </row>
    <row r="13" spans="2:23" ht="12.75">
      <c r="B13" s="13"/>
      <c r="C13" s="14" t="s">
        <v>184</v>
      </c>
      <c r="D13" s="15"/>
      <c r="E13" s="16"/>
      <c r="F13" s="17"/>
      <c r="G13" s="17"/>
      <c r="H13" s="17">
        <v>451</v>
      </c>
      <c r="I13" s="19">
        <f>IF(H13=0,0,TRUNC(0.14354*(H13-220)^1.4))</f>
        <v>292</v>
      </c>
      <c r="J13" s="20"/>
      <c r="L13" s="13"/>
      <c r="M13" s="14" t="s">
        <v>177</v>
      </c>
      <c r="N13" s="15"/>
      <c r="O13" s="16"/>
      <c r="P13" s="17"/>
      <c r="Q13" s="17"/>
      <c r="R13" s="17">
        <v>380</v>
      </c>
      <c r="S13" s="19">
        <f>IF(R13=0,0,TRUNC(0.188807*(R13-210)^1.41))</f>
        <v>263</v>
      </c>
      <c r="T13" s="20"/>
      <c r="W13" s="84"/>
    </row>
    <row r="14" spans="2:23" ht="13.5" thickBot="1">
      <c r="B14" s="13"/>
      <c r="C14" s="14" t="s">
        <v>186</v>
      </c>
      <c r="D14" s="15"/>
      <c r="E14" s="16"/>
      <c r="F14" s="17"/>
      <c r="G14" s="17"/>
      <c r="H14" s="17">
        <v>442</v>
      </c>
      <c r="I14" s="19">
        <f>IF(H14=0,0,TRUNC(0.14354*(H14-220)^1.4))</f>
        <v>276</v>
      </c>
      <c r="J14" s="20"/>
      <c r="L14" s="13"/>
      <c r="M14" s="14" t="s">
        <v>174</v>
      </c>
      <c r="N14" s="15"/>
      <c r="O14" s="16"/>
      <c r="P14" s="17"/>
      <c r="Q14" s="17"/>
      <c r="R14" s="17">
        <v>405</v>
      </c>
      <c r="S14" s="21">
        <f>IF(R14=0,0,TRUNC(0.188807*(R14-210)^1.41))</f>
        <v>319</v>
      </c>
      <c r="T14" s="20"/>
      <c r="W14" s="84"/>
    </row>
    <row r="15" spans="2:23" ht="13.5" thickTop="1">
      <c r="B15" s="8" t="s">
        <v>17</v>
      </c>
      <c r="C15" s="3" t="s">
        <v>60</v>
      </c>
      <c r="D15" s="9"/>
      <c r="E15" s="6"/>
      <c r="F15" s="10"/>
      <c r="G15" s="10"/>
      <c r="H15" s="28">
        <v>8.46</v>
      </c>
      <c r="I15" s="12">
        <f>IF(H15=0,0,TRUNC(51.39*(H15-1.5)^1.05))</f>
        <v>394</v>
      </c>
      <c r="J15" s="7">
        <f>SUM(I15:I17)-MIN(I15:I17)</f>
        <v>886</v>
      </c>
      <c r="L15" s="8" t="s">
        <v>17</v>
      </c>
      <c r="M15" s="3" t="s">
        <v>178</v>
      </c>
      <c r="N15" s="9"/>
      <c r="O15" s="6"/>
      <c r="P15" s="10"/>
      <c r="Q15" s="10"/>
      <c r="R15" s="28">
        <v>9.14</v>
      </c>
      <c r="S15" s="12">
        <f>IF(R15=0,0,TRUNC(56.0211*(R15-1.5)^1.05))</f>
        <v>473</v>
      </c>
      <c r="T15" s="7">
        <f>SUM(S15:S17)-MIN(S15:S17)</f>
        <v>802</v>
      </c>
      <c r="W15" s="84"/>
    </row>
    <row r="16" spans="2:23" ht="12.75">
      <c r="B16" s="13" t="s">
        <v>18</v>
      </c>
      <c r="C16" s="14" t="s">
        <v>187</v>
      </c>
      <c r="D16" s="15"/>
      <c r="E16" s="16"/>
      <c r="F16" s="17"/>
      <c r="G16" s="17"/>
      <c r="H16" s="29">
        <v>9.72</v>
      </c>
      <c r="I16" s="19">
        <f>IF(H16=0,0,TRUNC(51.39*(H16-1.5)^1.05))</f>
        <v>469</v>
      </c>
      <c r="J16" s="20"/>
      <c r="L16" s="13" t="s">
        <v>19</v>
      </c>
      <c r="M16" s="14" t="s">
        <v>179</v>
      </c>
      <c r="N16" s="15"/>
      <c r="O16" s="16"/>
      <c r="P16" s="17"/>
      <c r="Q16" s="17"/>
      <c r="R16" s="29">
        <v>6.83</v>
      </c>
      <c r="S16" s="19">
        <f>IF(R16=0,0,TRUNC(56.0211*(R16-1.5)^1.05))</f>
        <v>324</v>
      </c>
      <c r="T16" s="20"/>
      <c r="W16" s="84"/>
    </row>
    <row r="17" spans="2:23" ht="13.5" thickBot="1">
      <c r="B17" s="13"/>
      <c r="C17" s="14" t="s">
        <v>185</v>
      </c>
      <c r="D17" s="15"/>
      <c r="E17" s="16"/>
      <c r="F17" s="17"/>
      <c r="G17" s="17"/>
      <c r="H17" s="29">
        <v>8.86</v>
      </c>
      <c r="I17" s="19">
        <f>IF(H17=0,0,TRUNC(51.39*(H17-1.5)^1.05))</f>
        <v>417</v>
      </c>
      <c r="J17" s="20"/>
      <c r="L17" s="13"/>
      <c r="M17" s="88" t="s">
        <v>565</v>
      </c>
      <c r="N17" s="15"/>
      <c r="O17" s="16"/>
      <c r="P17" s="17"/>
      <c r="Q17" s="17"/>
      <c r="R17" s="29">
        <v>6.9</v>
      </c>
      <c r="S17" s="21">
        <f>IF(R17=0,0,TRUNC(56.0211*(R17-1.5)^1.05))</f>
        <v>329</v>
      </c>
      <c r="T17" s="20"/>
      <c r="W17" s="84"/>
    </row>
    <row r="18" spans="2:23" ht="13.5" thickTop="1">
      <c r="B18" s="8" t="s">
        <v>12</v>
      </c>
      <c r="C18" s="3" t="s">
        <v>185</v>
      </c>
      <c r="D18" s="9"/>
      <c r="E18" s="6"/>
      <c r="F18" s="10"/>
      <c r="G18" s="10"/>
      <c r="H18" s="28">
        <v>31.6</v>
      </c>
      <c r="I18" s="12">
        <f>IF(OR(H18=0,H18&gt;44),0,TRUNC(4.86338*(44-H18)^1.81))</f>
        <v>463</v>
      </c>
      <c r="J18" s="7">
        <f>SUM(I18:I19)-MIN(I18:I19)</f>
        <v>463</v>
      </c>
      <c r="L18" s="8" t="s">
        <v>12</v>
      </c>
      <c r="M18" s="85" t="s">
        <v>172</v>
      </c>
      <c r="N18" s="9"/>
      <c r="O18" s="6"/>
      <c r="P18" s="10"/>
      <c r="Q18" s="10"/>
      <c r="R18" s="28">
        <v>34.73</v>
      </c>
      <c r="S18" s="12">
        <f>IF(OR(R18=0,R18&gt;50),0,TRUNC(3.84286*(50-R18)^1.81))</f>
        <v>533</v>
      </c>
      <c r="T18" s="7">
        <f>SUM(S18:S19)-MIN(S18:S19)</f>
        <v>533</v>
      </c>
      <c r="W18" s="84"/>
    </row>
    <row r="19" spans="2:23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  <c r="W19" s="84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4563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4549</v>
      </c>
    </row>
    <row r="21" spans="2:9" ht="26.25">
      <c r="B21" s="35"/>
      <c r="I21" s="35"/>
    </row>
    <row r="22" spans="2:16" ht="21" thickBot="1">
      <c r="B22" s="70" t="s">
        <v>136</v>
      </c>
      <c r="F22" s="2"/>
      <c r="H22" s="2" t="s">
        <v>0</v>
      </c>
      <c r="L22" s="70" t="s">
        <v>136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162</v>
      </c>
      <c r="D24" s="9"/>
      <c r="E24" s="6"/>
      <c r="F24" s="10"/>
      <c r="G24" s="10"/>
      <c r="H24" s="28">
        <v>8.92</v>
      </c>
      <c r="I24" s="12">
        <f>IF(OR(H24=0,H24&gt;11.5),0,TRUNC(58.015*(11.5-H24)^1.81))</f>
        <v>322</v>
      </c>
      <c r="J24" s="7">
        <f>SUM(I24:I26)-MIN(I24:I26)</f>
        <v>575</v>
      </c>
      <c r="L24" s="8">
        <v>60</v>
      </c>
      <c r="M24" s="3" t="s">
        <v>153</v>
      </c>
      <c r="N24" s="9"/>
      <c r="O24" s="6"/>
      <c r="P24" s="10"/>
      <c r="Q24" s="10"/>
      <c r="R24" s="28">
        <v>9.01</v>
      </c>
      <c r="S24" s="9">
        <f>IF(OR(R24=0,R24&gt;13),0,TRUNC(46.0849*(13-R24)^1.81))</f>
        <v>564</v>
      </c>
      <c r="T24" s="7">
        <f>SUM(S24:S26)-MIN(S24:S26)</f>
        <v>1036</v>
      </c>
    </row>
    <row r="25" spans="2:20" ht="12.75">
      <c r="B25" s="13"/>
      <c r="C25" s="14" t="s">
        <v>163</v>
      </c>
      <c r="D25" s="15"/>
      <c r="E25" s="16"/>
      <c r="F25" s="17"/>
      <c r="G25" s="17"/>
      <c r="H25" s="29">
        <v>9.24</v>
      </c>
      <c r="I25" s="19">
        <f>IF(OR(H25=0,H25&gt;11.5),0,TRUNC(58.015*(11.5-H25)^1.81))</f>
        <v>253</v>
      </c>
      <c r="J25" s="20"/>
      <c r="L25" s="13"/>
      <c r="M25" s="14" t="s">
        <v>156</v>
      </c>
      <c r="N25" s="15"/>
      <c r="O25" s="16"/>
      <c r="P25" s="17"/>
      <c r="Q25" s="17"/>
      <c r="R25" s="29">
        <v>9.38</v>
      </c>
      <c r="S25" s="19">
        <f>IF(OR(R25=0,R25&gt;13),0,TRUNC(46.0849*(13-R25)^1.81))</f>
        <v>472</v>
      </c>
      <c r="T25" s="20"/>
    </row>
    <row r="26" spans="2:20" ht="13.5" thickBot="1">
      <c r="B26" s="13"/>
      <c r="C26" s="14" t="s">
        <v>164</v>
      </c>
      <c r="D26" s="15"/>
      <c r="E26" s="16"/>
      <c r="F26" s="17"/>
      <c r="G26" s="17"/>
      <c r="H26" s="29">
        <v>9.43</v>
      </c>
      <c r="I26" s="21">
        <f>IF(OR(H26=0,H26&gt;11.5),0,TRUNC(58.015*(11.5-H26)^1.81))</f>
        <v>216</v>
      </c>
      <c r="J26" s="20"/>
      <c r="L26" s="13"/>
      <c r="M26" s="14" t="s">
        <v>157</v>
      </c>
      <c r="N26" s="15"/>
      <c r="O26" s="16"/>
      <c r="P26" s="17"/>
      <c r="Q26" s="17"/>
      <c r="R26" s="29">
        <v>9.64</v>
      </c>
      <c r="S26" s="83">
        <f>IF(OR(R26=0,R26&gt;13),0,TRUNC(46.0849*(13-R26)^1.81))</f>
        <v>413</v>
      </c>
      <c r="T26" s="20"/>
    </row>
    <row r="27" spans="2:20" ht="13.5" thickTop="1">
      <c r="B27" s="8">
        <v>1000</v>
      </c>
      <c r="C27" s="3" t="s">
        <v>167</v>
      </c>
      <c r="D27" s="9"/>
      <c r="E27" s="6">
        <f>60*F27+H27</f>
        <v>207.28</v>
      </c>
      <c r="F27" s="10">
        <v>3</v>
      </c>
      <c r="G27" s="22" t="s">
        <v>8</v>
      </c>
      <c r="H27" s="81">
        <v>27.28</v>
      </c>
      <c r="I27" s="12">
        <f>IF(OR(E27=0,E27&gt;305.5),0,TRUNC(0.08713*(305.5-E27)^1.85))</f>
        <v>422</v>
      </c>
      <c r="J27" s="7">
        <f>SUM(I27:I29)-MIN(I27:I29)</f>
        <v>755</v>
      </c>
      <c r="L27" s="8">
        <v>600</v>
      </c>
      <c r="M27" s="3" t="s">
        <v>154</v>
      </c>
      <c r="N27" s="9"/>
      <c r="O27" s="24">
        <f>60*P27+R27</f>
        <v>139.17000000000002</v>
      </c>
      <c r="P27" s="10">
        <v>2</v>
      </c>
      <c r="Q27" s="22" t="s">
        <v>8</v>
      </c>
      <c r="R27" s="81">
        <v>19.17</v>
      </c>
      <c r="S27" s="12">
        <f>IF(OR(O27=0,O27&gt;185),0,TRUNC(0.19889*(185-O27)^1.88))</f>
        <v>263</v>
      </c>
      <c r="T27" s="7">
        <f>SUM(S27:S29)-MIN(S27:S29)</f>
        <v>923</v>
      </c>
    </row>
    <row r="28" spans="2:20" ht="12.75">
      <c r="B28" s="13"/>
      <c r="C28" s="14" t="s">
        <v>165</v>
      </c>
      <c r="D28" s="15"/>
      <c r="E28" s="16">
        <f>60*F28+H28</f>
        <v>219.11</v>
      </c>
      <c r="F28" s="17">
        <v>3</v>
      </c>
      <c r="G28" s="25" t="s">
        <v>8</v>
      </c>
      <c r="H28" s="82">
        <v>39.11</v>
      </c>
      <c r="I28" s="19">
        <f>IF(OR(E28=0,E28&gt;305.5),0,TRUNC(0.08713*(305.5-E28)^1.85))</f>
        <v>333</v>
      </c>
      <c r="J28" s="20"/>
      <c r="L28" s="13"/>
      <c r="M28" s="14" t="s">
        <v>155</v>
      </c>
      <c r="N28" s="15"/>
      <c r="O28" s="16">
        <f>60*P28+R28</f>
        <v>118.75999999999999</v>
      </c>
      <c r="P28" s="17">
        <v>1</v>
      </c>
      <c r="Q28" s="25" t="s">
        <v>8</v>
      </c>
      <c r="R28" s="82">
        <v>58.76</v>
      </c>
      <c r="S28" s="19">
        <f>IF(OR(O28=0,O28&gt;185),0,TRUNC(0.19889*(185-O28)^1.88))</f>
        <v>527</v>
      </c>
      <c r="T28" s="20"/>
    </row>
    <row r="29" spans="2:20" ht="13.5" thickBot="1">
      <c r="B29" s="13"/>
      <c r="C29" s="14" t="s">
        <v>566</v>
      </c>
      <c r="D29" s="15"/>
      <c r="E29" s="16">
        <f>60*F29+H29</f>
        <v>226.21</v>
      </c>
      <c r="F29" s="17">
        <v>3</v>
      </c>
      <c r="G29" s="27" t="s">
        <v>8</v>
      </c>
      <c r="H29" s="82">
        <v>46.21</v>
      </c>
      <c r="I29" s="19">
        <f>IF(OR(E29=0,E29&gt;305.5),0,TRUNC(0.08713*(305.5-E29)^1.85))</f>
        <v>284</v>
      </c>
      <c r="J29" s="20"/>
      <c r="L29" s="13"/>
      <c r="M29" s="14" t="s">
        <v>158</v>
      </c>
      <c r="N29" s="15"/>
      <c r="O29" s="16">
        <f>60*P29+R29</f>
        <v>128.12</v>
      </c>
      <c r="P29" s="17">
        <v>2</v>
      </c>
      <c r="Q29" s="27" t="s">
        <v>8</v>
      </c>
      <c r="R29" s="82">
        <v>8.12</v>
      </c>
      <c r="S29" s="19">
        <f>IF(OR(O29=0,O29&gt;185),0,TRUNC(0.19889*(185-O29)^1.88))</f>
        <v>396</v>
      </c>
      <c r="T29" s="20"/>
    </row>
    <row r="30" spans="2:20" ht="13.5" thickTop="1">
      <c r="B30" s="8" t="s">
        <v>9</v>
      </c>
      <c r="C30" s="3" t="s">
        <v>164</v>
      </c>
      <c r="D30" s="9"/>
      <c r="E30" s="6"/>
      <c r="F30" s="10"/>
      <c r="G30" s="10"/>
      <c r="H30" s="10">
        <v>105</v>
      </c>
      <c r="I30" s="12">
        <f>IF(H30=0,0,TRUNC(0.8465*(H30-75)^1.42))</f>
        <v>105</v>
      </c>
      <c r="J30" s="7">
        <f>SUM(I30:I32)-MIN(I30:I32)</f>
        <v>476</v>
      </c>
      <c r="L30" s="8" t="s">
        <v>9</v>
      </c>
      <c r="M30" s="3" t="s">
        <v>156</v>
      </c>
      <c r="N30" s="9"/>
      <c r="O30" s="6"/>
      <c r="P30" s="10"/>
      <c r="Q30" s="10"/>
      <c r="R30" s="10">
        <v>110</v>
      </c>
      <c r="S30" s="12">
        <f>IF(R30=0,0,TRUNC(1.84523*(R30-75)^1.348))</f>
        <v>222</v>
      </c>
      <c r="T30" s="7">
        <f>SUM(S30:S32)-MIN(S30:S32)</f>
        <v>578</v>
      </c>
    </row>
    <row r="31" spans="2:20" ht="12.75">
      <c r="B31" s="13"/>
      <c r="C31" s="14" t="s">
        <v>167</v>
      </c>
      <c r="D31" s="15"/>
      <c r="E31" s="16"/>
      <c r="F31" s="17"/>
      <c r="G31" s="17"/>
      <c r="H31" s="17">
        <v>115</v>
      </c>
      <c r="I31" s="19">
        <f>IF(H31=0,0,TRUNC(0.8465*(H31-75)^1.42))</f>
        <v>159</v>
      </c>
      <c r="J31" s="20"/>
      <c r="L31" s="13"/>
      <c r="M31" s="14" t="s">
        <v>159</v>
      </c>
      <c r="N31" s="15"/>
      <c r="O31" s="16"/>
      <c r="P31" s="17"/>
      <c r="Q31" s="17"/>
      <c r="R31" s="17">
        <v>115</v>
      </c>
      <c r="S31" s="19">
        <f>IF(R31=0,0,TRUNC(1.84523*(R31-75)^1.348))</f>
        <v>266</v>
      </c>
      <c r="T31" s="20"/>
    </row>
    <row r="32" spans="2:20" ht="13.5" thickBot="1">
      <c r="B32" s="13"/>
      <c r="C32" s="14" t="s">
        <v>166</v>
      </c>
      <c r="D32" s="15"/>
      <c r="E32" s="16"/>
      <c r="F32" s="17"/>
      <c r="G32" s="17"/>
      <c r="H32" s="17">
        <v>140</v>
      </c>
      <c r="I32" s="19">
        <f>IF(H32=0,0,TRUNC(0.8465*(H32-75)^1.42))</f>
        <v>317</v>
      </c>
      <c r="J32" s="20"/>
      <c r="L32" s="13"/>
      <c r="M32" s="14" t="s">
        <v>158</v>
      </c>
      <c r="N32" s="15"/>
      <c r="O32" s="16"/>
      <c r="P32" s="17"/>
      <c r="Q32" s="17"/>
      <c r="R32" s="17">
        <v>120</v>
      </c>
      <c r="S32" s="19">
        <f>IF(R32=0,0,TRUNC(1.84523*(R32-75)^1.348))</f>
        <v>312</v>
      </c>
      <c r="T32" s="20"/>
    </row>
    <row r="33" spans="2:20" ht="13.5" thickTop="1">
      <c r="B33" s="8" t="s">
        <v>10</v>
      </c>
      <c r="C33" s="3" t="s">
        <v>168</v>
      </c>
      <c r="D33" s="9"/>
      <c r="E33" s="6"/>
      <c r="F33" s="10"/>
      <c r="G33" s="10"/>
      <c r="H33" s="10">
        <v>384</v>
      </c>
      <c r="I33" s="12">
        <f>IF(H33=0,0,TRUNC(0.14354*(H33-220)^1.4))</f>
        <v>181</v>
      </c>
      <c r="J33" s="7">
        <f>SUM(I33:I35)-MIN(I33:I35)</f>
        <v>430</v>
      </c>
      <c r="L33" s="8" t="s">
        <v>10</v>
      </c>
      <c r="M33" s="3" t="s">
        <v>153</v>
      </c>
      <c r="N33" s="9"/>
      <c r="O33" s="6"/>
      <c r="P33" s="10"/>
      <c r="Q33" s="10"/>
      <c r="R33" s="10">
        <v>435</v>
      </c>
      <c r="S33" s="12">
        <f>IF(R33=0,0,TRUNC(0.188807*(R33-210)^1.41))</f>
        <v>391</v>
      </c>
      <c r="T33" s="7">
        <f>SUM(S33:S35)-MIN(S33:S35)</f>
        <v>658</v>
      </c>
    </row>
    <row r="34" spans="2:20" ht="12.75">
      <c r="B34" s="13"/>
      <c r="C34" s="14" t="s">
        <v>169</v>
      </c>
      <c r="D34" s="15"/>
      <c r="E34" s="16"/>
      <c r="F34" s="17"/>
      <c r="G34" s="17"/>
      <c r="H34" s="17">
        <v>400</v>
      </c>
      <c r="I34" s="19">
        <f>IF(H34=0,0,TRUNC(0.14354*(H34-220)^1.4))</f>
        <v>206</v>
      </c>
      <c r="J34" s="20"/>
      <c r="L34" s="13"/>
      <c r="M34" s="14" t="s">
        <v>160</v>
      </c>
      <c r="N34" s="15"/>
      <c r="O34" s="16"/>
      <c r="P34" s="17"/>
      <c r="Q34" s="17"/>
      <c r="R34" s="17">
        <v>356</v>
      </c>
      <c r="S34" s="19">
        <f>IF(R34=0,0,TRUNC(0.188807*(R34-210)^1.41))</f>
        <v>212</v>
      </c>
      <c r="T34" s="20"/>
    </row>
    <row r="35" spans="2:20" ht="13.5" thickBot="1">
      <c r="B35" s="13"/>
      <c r="C35" s="14" t="s">
        <v>162</v>
      </c>
      <c r="D35" s="15"/>
      <c r="E35" s="16"/>
      <c r="F35" s="17"/>
      <c r="G35" s="17"/>
      <c r="H35" s="17">
        <v>411</v>
      </c>
      <c r="I35" s="19">
        <f>IF(H35=0,0,TRUNC(0.14354*(H35-220)^1.4))</f>
        <v>224</v>
      </c>
      <c r="J35" s="20"/>
      <c r="L35" s="13"/>
      <c r="M35" s="14" t="s">
        <v>159</v>
      </c>
      <c r="N35" s="15"/>
      <c r="O35" s="16"/>
      <c r="P35" s="17"/>
      <c r="Q35" s="17"/>
      <c r="R35" s="17">
        <v>382</v>
      </c>
      <c r="S35" s="19">
        <f>IF(R35=0,0,TRUNC(0.188807*(R35-210)^1.41))</f>
        <v>267</v>
      </c>
      <c r="T35" s="20"/>
    </row>
    <row r="36" spans="2:20" ht="13.5" thickTop="1">
      <c r="B36" s="8"/>
      <c r="C36" s="3" t="s">
        <v>170</v>
      </c>
      <c r="D36" s="9"/>
      <c r="E36" s="6"/>
      <c r="F36" s="10"/>
      <c r="G36" s="10"/>
      <c r="H36" s="28">
        <v>40.6</v>
      </c>
      <c r="I36" s="12">
        <f>IF(H36=0,0,TRUNC(5.33*(H36-10)^1.1))</f>
        <v>229</v>
      </c>
      <c r="J36" s="7">
        <f>SUM(I36:I38)-MIN(I36:I38)</f>
        <v>561</v>
      </c>
      <c r="L36" s="8"/>
      <c r="M36" s="3" t="s">
        <v>155</v>
      </c>
      <c r="N36" s="9"/>
      <c r="O36" s="6"/>
      <c r="P36" s="10"/>
      <c r="Q36" s="10"/>
      <c r="R36" s="28">
        <v>45</v>
      </c>
      <c r="S36" s="12">
        <f>IF(R36=0,0,TRUNC(7.86*(R36-8)^1.1))</f>
        <v>417</v>
      </c>
      <c r="T36" s="7">
        <f>SUM(S36:S38)-MIN(S36:S38)</f>
        <v>745</v>
      </c>
    </row>
    <row r="37" spans="2:20" ht="12.75">
      <c r="B37" s="13" t="s">
        <v>11</v>
      </c>
      <c r="C37" s="14" t="s">
        <v>171</v>
      </c>
      <c r="D37" s="15"/>
      <c r="E37" s="16"/>
      <c r="F37" s="17"/>
      <c r="G37" s="17"/>
      <c r="H37" s="29">
        <v>44.2</v>
      </c>
      <c r="I37" s="19">
        <f>IF(H37=0,0,TRUNC(5.33*(H37-10)^1.1))</f>
        <v>259</v>
      </c>
      <c r="J37" s="20"/>
      <c r="L37" s="13" t="s">
        <v>11</v>
      </c>
      <c r="M37" s="14" t="s">
        <v>161</v>
      </c>
      <c r="N37" s="15"/>
      <c r="O37" s="16"/>
      <c r="P37" s="17"/>
      <c r="Q37" s="17"/>
      <c r="R37" s="29">
        <v>37.8</v>
      </c>
      <c r="S37" s="19">
        <f>IF(R37=0,0,TRUNC(7.86*(R37-8)^1.1))</f>
        <v>328</v>
      </c>
      <c r="T37" s="20"/>
    </row>
    <row r="38" spans="2:20" ht="13.5" thickBot="1">
      <c r="B38" s="13"/>
      <c r="C38" s="14" t="s">
        <v>166</v>
      </c>
      <c r="D38" s="15"/>
      <c r="E38" s="16"/>
      <c r="F38" s="17"/>
      <c r="G38" s="17"/>
      <c r="H38" s="29">
        <v>49.3</v>
      </c>
      <c r="I38" s="19">
        <f>IF(H38=0,0,TRUNC(5.33*(H38-10)^1.1))</f>
        <v>302</v>
      </c>
      <c r="J38" s="20"/>
      <c r="L38" s="13"/>
      <c r="M38" s="14" t="s">
        <v>160</v>
      </c>
      <c r="N38" s="15"/>
      <c r="O38" s="16"/>
      <c r="P38" s="17"/>
      <c r="Q38" s="17"/>
      <c r="R38" s="29">
        <v>25.9</v>
      </c>
      <c r="S38" s="19">
        <f>IF(R38=0,0,TRUNC(7.86*(R38-8)^1.1))</f>
        <v>187</v>
      </c>
      <c r="T38" s="20"/>
    </row>
    <row r="39" spans="2:20" ht="13.5" thickTop="1">
      <c r="B39" s="8" t="s">
        <v>12</v>
      </c>
      <c r="C39" s="3" t="s">
        <v>163</v>
      </c>
      <c r="D39" s="9"/>
      <c r="E39" s="6"/>
      <c r="F39" s="10"/>
      <c r="G39" s="10"/>
      <c r="H39" s="28">
        <v>35.12</v>
      </c>
      <c r="I39" s="12">
        <f>IF(OR(H39=0,H39&gt;44),0,TRUNC(4.86338*(44-H39)^1.81))</f>
        <v>253</v>
      </c>
      <c r="J39" s="7">
        <f>SUM(I39:I40)-MIN(I39:I40)</f>
        <v>253</v>
      </c>
      <c r="L39" s="8" t="s">
        <v>12</v>
      </c>
      <c r="M39" s="3" t="s">
        <v>153</v>
      </c>
      <c r="N39" s="9"/>
      <c r="O39" s="6"/>
      <c r="P39" s="10"/>
      <c r="Q39" s="10"/>
      <c r="R39" s="11" t="s">
        <v>582</v>
      </c>
      <c r="S39" s="12">
        <f>IF(OR(R39=0,R39&gt;50),0,TRUNC(3.84286*(50-R39)^1.81))</f>
        <v>0</v>
      </c>
      <c r="T39" s="7">
        <f>SUM(S39:S40)-MIN(S39:S40)</f>
        <v>0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3050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3940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72"/>
  <sheetViews>
    <sheetView zoomScalePageLayoutView="0" workbookViewId="0" topLeftCell="A1">
      <selection activeCell="R9" sqref="R9"/>
    </sheetView>
  </sheetViews>
  <sheetFormatPr defaultColWidth="14.625" defaultRowHeight="12.75"/>
  <cols>
    <col min="1" max="1" width="1.00390625" style="0" customWidth="1"/>
    <col min="2" max="2" width="7.00390625" style="0" customWidth="1"/>
    <col min="3" max="3" width="18.875" style="0" customWidth="1"/>
    <col min="4" max="4" width="1.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5.875" style="0" customWidth="1"/>
    <col min="9" max="9" width="7.00390625" style="0" customWidth="1"/>
    <col min="10" max="10" width="6.875" style="0" customWidth="1"/>
    <col min="11" max="11" width="1.00390625" style="0" customWidth="1"/>
    <col min="12" max="12" width="6.625" style="0" customWidth="1"/>
    <col min="13" max="13" width="21.375" style="0" customWidth="1"/>
    <col min="14" max="14" width="1.87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5.875" style="0" customWidth="1"/>
    <col min="19" max="19" width="6.50390625" style="0" customWidth="1"/>
    <col min="20" max="20" width="8.00390625" style="0" customWidth="1"/>
    <col min="21" max="21" width="1.625" style="0" customWidth="1"/>
  </cols>
  <sheetData>
    <row r="1" spans="2:16" ht="24" thickBot="1">
      <c r="B1" s="32" t="s">
        <v>150</v>
      </c>
      <c r="F1" s="2" t="s">
        <v>15</v>
      </c>
      <c r="L1" s="32" t="s">
        <v>150</v>
      </c>
      <c r="M1" s="33"/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135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135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393</v>
      </c>
      <c r="D3" s="9"/>
      <c r="E3" s="6"/>
      <c r="F3" s="10"/>
      <c r="G3" s="10"/>
      <c r="H3" s="28">
        <v>7.73</v>
      </c>
      <c r="I3" s="12">
        <f>IF(OR(H3=0,H3&gt;11.5),0,TRUNC(58.015*(11.5-H3)^1.81))</f>
        <v>640</v>
      </c>
      <c r="J3" s="7">
        <f>SUM(I3:I5)-MIN(I3:I5)</f>
        <v>1127</v>
      </c>
      <c r="L3" s="8">
        <v>60</v>
      </c>
      <c r="M3" s="3" t="s">
        <v>22</v>
      </c>
      <c r="N3" s="9"/>
      <c r="O3" s="6"/>
      <c r="P3" s="10"/>
      <c r="Q3" s="10"/>
      <c r="R3" s="28">
        <v>9.16</v>
      </c>
      <c r="S3" s="9">
        <f>IF(OR(R3=0,R3&gt;13),0,TRUNC(46.0849*(13-R3)^1.81))</f>
        <v>526</v>
      </c>
      <c r="T3" s="7">
        <f>SUM(S3:S5)-MIN(S3:S5)</f>
        <v>975</v>
      </c>
    </row>
    <row r="4" spans="2:20" ht="12.75">
      <c r="B4" s="13"/>
      <c r="C4" s="14" t="s">
        <v>395</v>
      </c>
      <c r="D4" s="15"/>
      <c r="E4" s="16"/>
      <c r="F4" s="17"/>
      <c r="G4" s="17"/>
      <c r="H4" s="29">
        <v>8.26</v>
      </c>
      <c r="I4" s="19">
        <f>IF(OR(H4=0,H4&gt;11.5),0,TRUNC(58.015*(11.5-H4)^1.81))</f>
        <v>487</v>
      </c>
      <c r="J4" s="20"/>
      <c r="L4" s="13"/>
      <c r="M4" s="14" t="s">
        <v>323</v>
      </c>
      <c r="N4" s="15"/>
      <c r="O4" s="16"/>
      <c r="P4" s="17"/>
      <c r="Q4" s="17"/>
      <c r="R4" s="29">
        <v>9.48</v>
      </c>
      <c r="S4" s="19">
        <f>IF(OR(R4=0,R4&gt;13),0,TRUNC(46.0849*(13-R4)^1.81))</f>
        <v>449</v>
      </c>
      <c r="T4" s="20"/>
    </row>
    <row r="5" spans="2:20" ht="13.5" thickBot="1">
      <c r="B5" s="13"/>
      <c r="C5" s="14" t="s">
        <v>394</v>
      </c>
      <c r="D5" s="15"/>
      <c r="E5" s="16"/>
      <c r="F5" s="17"/>
      <c r="G5" s="17"/>
      <c r="H5" s="29">
        <v>8.54</v>
      </c>
      <c r="I5" s="21">
        <f>IF(OR(H5=0,H5&gt;11.5),0,TRUNC(58.015*(11.5-H5)^1.81))</f>
        <v>413</v>
      </c>
      <c r="J5" s="20"/>
      <c r="L5" s="13"/>
      <c r="M5" s="14"/>
      <c r="N5" s="15"/>
      <c r="O5" s="16"/>
      <c r="P5" s="17"/>
      <c r="Q5" s="17"/>
      <c r="R5" s="29"/>
      <c r="S5" s="83">
        <f>IF(OR(R5=0,R5&gt;13),0,TRUNC(46.0849*(13-R5)^1.81))</f>
        <v>0</v>
      </c>
      <c r="T5" s="20"/>
    </row>
    <row r="6" spans="2:22" ht="13.5" thickTop="1">
      <c r="B6" s="8">
        <v>1500</v>
      </c>
      <c r="C6" s="3" t="s">
        <v>395</v>
      </c>
      <c r="D6" s="9"/>
      <c r="E6" s="6">
        <f>60*F6+H6</f>
        <v>315.31</v>
      </c>
      <c r="F6" s="10">
        <v>5</v>
      </c>
      <c r="G6" s="22" t="s">
        <v>8</v>
      </c>
      <c r="H6" s="81">
        <v>15.31</v>
      </c>
      <c r="I6" s="12">
        <f>IF(OR(E6=0,E6&gt;480),0,TRUNC(0.03768*(480-E6)^1.85))</f>
        <v>475</v>
      </c>
      <c r="J6" s="7">
        <f>SUM(I6:I8)-MIN(I6:I8)</f>
        <v>1023</v>
      </c>
      <c r="L6" s="8">
        <v>800</v>
      </c>
      <c r="M6" s="3" t="s">
        <v>402</v>
      </c>
      <c r="N6" s="9"/>
      <c r="O6" s="24">
        <f>60*P6+R6</f>
        <v>194.08</v>
      </c>
      <c r="P6" s="10">
        <v>3</v>
      </c>
      <c r="Q6" s="22" t="s">
        <v>8</v>
      </c>
      <c r="R6" s="81">
        <v>14.08</v>
      </c>
      <c r="S6" s="12">
        <f>IF(OR(O6=0,O6&gt;254),0,TRUNC(0.11193*(254-O6)^1.88))</f>
        <v>245</v>
      </c>
      <c r="T6" s="7">
        <f>SUM(S6:S8)-MIN(S6:S8)</f>
        <v>461</v>
      </c>
      <c r="V6" s="34"/>
    </row>
    <row r="7" spans="2:20" ht="12.75">
      <c r="B7" s="13"/>
      <c r="C7" s="14" t="s">
        <v>396</v>
      </c>
      <c r="D7" s="15"/>
      <c r="E7" s="16">
        <f>60*F7+H7</f>
        <v>302.01</v>
      </c>
      <c r="F7" s="17">
        <v>5</v>
      </c>
      <c r="G7" s="25" t="s">
        <v>8</v>
      </c>
      <c r="H7" s="82">
        <v>2.01</v>
      </c>
      <c r="I7" s="19">
        <f>IF(OR(E7=0,E7&gt;480),0,TRUNC(0.03768*(480-E7)^1.85))</f>
        <v>548</v>
      </c>
      <c r="J7" s="20"/>
      <c r="L7" s="13"/>
      <c r="M7" s="14" t="s">
        <v>403</v>
      </c>
      <c r="N7" s="15"/>
      <c r="O7" s="16">
        <f>60*P7+R7</f>
        <v>198.05</v>
      </c>
      <c r="P7" s="17">
        <v>3</v>
      </c>
      <c r="Q7" s="25" t="s">
        <v>8</v>
      </c>
      <c r="R7" s="82">
        <v>18.05</v>
      </c>
      <c r="S7" s="19">
        <f>IF(OR(O7=0,O7&gt;254),0,TRUNC(0.11193*(254-O7)^1.88))</f>
        <v>216</v>
      </c>
      <c r="T7" s="20"/>
    </row>
    <row r="8" spans="2:20" ht="13.5" thickBot="1">
      <c r="B8" s="13"/>
      <c r="C8" s="14" t="s">
        <v>397</v>
      </c>
      <c r="D8" s="15"/>
      <c r="E8" s="16">
        <f>60*F8+H8</f>
        <v>0</v>
      </c>
      <c r="F8" s="17"/>
      <c r="G8" s="27" t="s">
        <v>8</v>
      </c>
      <c r="H8" s="82">
        <v>0</v>
      </c>
      <c r="I8" s="19">
        <f>IF(OR(E8=0,E8&gt;480),0,TRUNC(0.03768*(480-E8)^1.85))</f>
        <v>0</v>
      </c>
      <c r="J8" s="20"/>
      <c r="L8" s="13"/>
      <c r="M8" s="14" t="s">
        <v>404</v>
      </c>
      <c r="N8" s="15"/>
      <c r="O8" s="16">
        <f>60*P8+R8</f>
        <v>0</v>
      </c>
      <c r="P8" s="17"/>
      <c r="Q8" s="27" t="s">
        <v>8</v>
      </c>
      <c r="R8" s="82">
        <v>0</v>
      </c>
      <c r="S8" s="19">
        <f>IF(OR(O8=0,O8&gt;254),0,TRUNC(0.11193*(254-O8)^1.88))</f>
        <v>0</v>
      </c>
      <c r="T8" s="20"/>
    </row>
    <row r="9" spans="2:20" ht="13.5" thickTop="1">
      <c r="B9" s="8" t="s">
        <v>9</v>
      </c>
      <c r="C9" s="3" t="s">
        <v>398</v>
      </c>
      <c r="D9" s="9"/>
      <c r="E9" s="6"/>
      <c r="F9" s="10"/>
      <c r="G9" s="10"/>
      <c r="H9" s="10">
        <v>160</v>
      </c>
      <c r="I9" s="12">
        <f>IF(H9=0,0,TRUNC(0.8465*(H9-75)^1.42))</f>
        <v>464</v>
      </c>
      <c r="J9" s="7">
        <f>SUM(I9:I11)-MIN(I9:I11)</f>
        <v>1008</v>
      </c>
      <c r="L9" s="8" t="s">
        <v>9</v>
      </c>
      <c r="M9" s="3" t="s">
        <v>405</v>
      </c>
      <c r="N9" s="9"/>
      <c r="O9" s="6"/>
      <c r="P9" s="10"/>
      <c r="Q9" s="10"/>
      <c r="R9" s="10">
        <v>135</v>
      </c>
      <c r="S9" s="12">
        <f>IF(R9=0,0,TRUNC(1.84523*(R9-75)^1.348))</f>
        <v>460</v>
      </c>
      <c r="T9" s="7">
        <f>SUM(S9:S11)-MIN(S9:S11)</f>
        <v>640</v>
      </c>
    </row>
    <row r="10" spans="2:20" ht="12.75">
      <c r="B10" s="13"/>
      <c r="C10" s="14" t="s">
        <v>393</v>
      </c>
      <c r="D10" s="15"/>
      <c r="E10" s="16"/>
      <c r="F10" s="17"/>
      <c r="G10" s="17"/>
      <c r="H10" s="17">
        <v>170</v>
      </c>
      <c r="I10" s="19">
        <f>IF(H10=0,0,TRUNC(0.8465*(H10-75)^1.42))</f>
        <v>544</v>
      </c>
      <c r="J10" s="20"/>
      <c r="L10" s="13"/>
      <c r="M10" s="14" t="s">
        <v>406</v>
      </c>
      <c r="N10" s="15"/>
      <c r="O10" s="16"/>
      <c r="P10" s="17"/>
      <c r="Q10" s="17"/>
      <c r="R10" s="17">
        <v>105</v>
      </c>
      <c r="S10" s="19">
        <f>IF(R10=0,0,TRUNC(1.84523*(R10-75)^1.348))</f>
        <v>180</v>
      </c>
      <c r="T10" s="20"/>
    </row>
    <row r="11" spans="2:20" ht="13.5" thickBot="1">
      <c r="B11" s="13"/>
      <c r="C11" s="14" t="s">
        <v>576</v>
      </c>
      <c r="D11" s="15"/>
      <c r="E11" s="16"/>
      <c r="F11" s="17"/>
      <c r="G11" s="17"/>
      <c r="H11" s="17">
        <v>150</v>
      </c>
      <c r="I11" s="19">
        <f>IF(H11=0,0,TRUNC(0.8465*(H11-75)^1.42))</f>
        <v>389</v>
      </c>
      <c r="J11" s="20"/>
      <c r="L11" s="13"/>
      <c r="M11" s="14"/>
      <c r="N11" s="15"/>
      <c r="O11" s="16"/>
      <c r="P11" s="17"/>
      <c r="Q11" s="17"/>
      <c r="R11" s="17"/>
      <c r="S11" s="19">
        <f>IF(R11=0,0,TRUNC(1.84523*(R11-75)^1.348))</f>
        <v>0</v>
      </c>
      <c r="T11" s="20"/>
    </row>
    <row r="12" spans="2:20" ht="13.5" thickTop="1">
      <c r="B12" s="8" t="s">
        <v>10</v>
      </c>
      <c r="C12" s="3" t="s">
        <v>398</v>
      </c>
      <c r="D12" s="9"/>
      <c r="E12" s="6"/>
      <c r="F12" s="10"/>
      <c r="G12" s="10"/>
      <c r="H12" s="10">
        <v>476</v>
      </c>
      <c r="I12" s="12">
        <f>IF(H12=0,0,TRUNC(0.14354*(H12-220)^1.4))</f>
        <v>337</v>
      </c>
      <c r="J12" s="7">
        <f>SUM(I12:I14)-MIN(I12:I14)</f>
        <v>606</v>
      </c>
      <c r="L12" s="8" t="s">
        <v>10</v>
      </c>
      <c r="M12" s="3" t="s">
        <v>405</v>
      </c>
      <c r="N12" s="9"/>
      <c r="O12" s="6"/>
      <c r="P12" s="10"/>
      <c r="Q12" s="10"/>
      <c r="R12" s="10">
        <v>426</v>
      </c>
      <c r="S12" s="12">
        <f>IF(R12=0,0,TRUNC(0.188807*(R12-210)^1.41))</f>
        <v>369</v>
      </c>
      <c r="T12" s="7">
        <f>SUM(S12:S14)-MIN(S12:S14)</f>
        <v>553</v>
      </c>
    </row>
    <row r="13" spans="2:20" ht="12.75">
      <c r="B13" s="13"/>
      <c r="C13" s="14" t="s">
        <v>399</v>
      </c>
      <c r="D13" s="15"/>
      <c r="E13" s="16"/>
      <c r="F13" s="17"/>
      <c r="G13" s="17"/>
      <c r="H13" s="17">
        <v>438</v>
      </c>
      <c r="I13" s="19">
        <f>IF(H13=0,0,TRUNC(0.14354*(H13-220)^1.4))</f>
        <v>269</v>
      </c>
      <c r="J13" s="20"/>
      <c r="L13" s="13"/>
      <c r="M13" s="14" t="s">
        <v>323</v>
      </c>
      <c r="N13" s="15"/>
      <c r="O13" s="16"/>
      <c r="P13" s="17"/>
      <c r="Q13" s="17"/>
      <c r="R13" s="17">
        <v>342</v>
      </c>
      <c r="S13" s="19">
        <f>IF(R13=0,0,TRUNC(0.188807*(R13-210)^1.41))</f>
        <v>184</v>
      </c>
      <c r="T13" s="20"/>
    </row>
    <row r="14" spans="2:20" ht="13.5" thickBot="1">
      <c r="B14" s="13"/>
      <c r="C14" s="14"/>
      <c r="D14" s="15"/>
      <c r="E14" s="16"/>
      <c r="F14" s="17"/>
      <c r="G14" s="17"/>
      <c r="H14" s="17"/>
      <c r="I14" s="19">
        <f>IF(H14=0,0,TRUNC(0.14354*(H14-220)^1.4))</f>
        <v>0</v>
      </c>
      <c r="J14" s="20"/>
      <c r="L14" s="13"/>
      <c r="M14" s="14"/>
      <c r="N14" s="15"/>
      <c r="O14" s="16"/>
      <c r="P14" s="17"/>
      <c r="Q14" s="17"/>
      <c r="R14" s="17"/>
      <c r="S14" s="21">
        <f>IF(R14=0,0,TRUNC(0.188807*(R14-210)^1.41))</f>
        <v>0</v>
      </c>
      <c r="T14" s="20"/>
    </row>
    <row r="15" spans="2:20" ht="13.5" thickTop="1">
      <c r="B15" s="8" t="s">
        <v>17</v>
      </c>
      <c r="C15" s="3" t="s">
        <v>400</v>
      </c>
      <c r="D15" s="9"/>
      <c r="E15" s="6"/>
      <c r="F15" s="10"/>
      <c r="G15" s="10"/>
      <c r="H15" s="28">
        <v>11.5</v>
      </c>
      <c r="I15" s="12">
        <f>IF(H15=0,0,TRUNC(51.39*(H15-1.5)^1.05))</f>
        <v>576</v>
      </c>
      <c r="J15" s="7">
        <f>SUM(I15:I17)-MIN(I15:I17)</f>
        <v>1122</v>
      </c>
      <c r="L15" s="8" t="s">
        <v>17</v>
      </c>
      <c r="M15" s="3" t="s">
        <v>406</v>
      </c>
      <c r="N15" s="9"/>
      <c r="O15" s="6"/>
      <c r="P15" s="10"/>
      <c r="Q15" s="10"/>
      <c r="R15" s="28">
        <v>8.35</v>
      </c>
      <c r="S15" s="12">
        <f>IF(R15=0,0,TRUNC(56.0211*(R15-1.5)^1.05))</f>
        <v>422</v>
      </c>
      <c r="T15" s="7">
        <f>SUM(S15:S17)-MIN(S15:S17)</f>
        <v>787</v>
      </c>
    </row>
    <row r="16" spans="2:20" ht="12.75">
      <c r="B16" s="13" t="s">
        <v>18</v>
      </c>
      <c r="C16" s="14" t="s">
        <v>401</v>
      </c>
      <c r="D16" s="15"/>
      <c r="E16" s="16"/>
      <c r="F16" s="17"/>
      <c r="G16" s="17"/>
      <c r="H16" s="29">
        <v>10.8</v>
      </c>
      <c r="I16" s="19">
        <f>IF(H16=0,0,TRUNC(51.39*(H16-1.5)^1.05))</f>
        <v>534</v>
      </c>
      <c r="J16" s="20"/>
      <c r="L16" s="13" t="s">
        <v>19</v>
      </c>
      <c r="M16" s="14" t="s">
        <v>407</v>
      </c>
      <c r="N16" s="15"/>
      <c r="O16" s="16"/>
      <c r="P16" s="17"/>
      <c r="Q16" s="17"/>
      <c r="R16" s="29">
        <v>7.47</v>
      </c>
      <c r="S16" s="19">
        <f>IF(R16=0,0,TRUNC(56.0211*(R16-1.5)^1.05))</f>
        <v>365</v>
      </c>
      <c r="T16" s="20"/>
    </row>
    <row r="17" spans="2:20" ht="13.5" thickBot="1">
      <c r="B17" s="13"/>
      <c r="C17" s="14" t="s">
        <v>399</v>
      </c>
      <c r="D17" s="15"/>
      <c r="E17" s="16"/>
      <c r="F17" s="17"/>
      <c r="G17" s="17"/>
      <c r="H17" s="29">
        <v>11</v>
      </c>
      <c r="I17" s="19">
        <f>IF(H17=0,0,TRUNC(51.39*(H17-1.5)^1.05))</f>
        <v>546</v>
      </c>
      <c r="J17" s="20"/>
      <c r="L17" s="13"/>
      <c r="M17" s="14"/>
      <c r="N17" s="15"/>
      <c r="O17" s="16"/>
      <c r="P17" s="17"/>
      <c r="Q17" s="17"/>
      <c r="R17" s="29"/>
      <c r="S17" s="21">
        <f>IF(R17=0,0,TRUNC(56.0211*(R17-1.5)^1.05))</f>
        <v>0</v>
      </c>
      <c r="T17" s="20"/>
    </row>
    <row r="18" spans="2:20" ht="13.5" thickTop="1">
      <c r="B18" s="8" t="s">
        <v>12</v>
      </c>
      <c r="C18" s="3" t="s">
        <v>393</v>
      </c>
      <c r="D18" s="9"/>
      <c r="E18" s="6"/>
      <c r="F18" s="10"/>
      <c r="G18" s="10"/>
      <c r="H18" s="28">
        <v>31.16</v>
      </c>
      <c r="I18" s="12">
        <f>IF(OR(H18=0,H18&gt;44),0,TRUNC(4.86338*(44-H18)^1.81))</f>
        <v>493</v>
      </c>
      <c r="J18" s="7">
        <f>SUM(I18:I19)-MIN(I18:I19)</f>
        <v>493</v>
      </c>
      <c r="L18" s="8" t="s">
        <v>12</v>
      </c>
      <c r="M18" s="3" t="s">
        <v>22</v>
      </c>
      <c r="N18" s="9"/>
      <c r="O18" s="6"/>
      <c r="P18" s="10"/>
      <c r="Q18" s="10"/>
      <c r="R18" s="28">
        <v>35.52</v>
      </c>
      <c r="S18" s="12">
        <f>IF(OR(R18=0,R18&gt;50),0,TRUNC(3.84286*(50-R18)^1.81))</f>
        <v>484</v>
      </c>
      <c r="T18" s="7">
        <f>SUM(S18:S19)-MIN(S18:S19)</f>
        <v>484</v>
      </c>
    </row>
    <row r="19" spans="2:20" ht="13.5" thickBot="1">
      <c r="B19" s="30"/>
      <c r="C19" s="14" t="s">
        <v>400</v>
      </c>
      <c r="D19" s="15"/>
      <c r="E19" s="16"/>
      <c r="F19" s="17"/>
      <c r="G19" s="17"/>
      <c r="H19" s="29">
        <v>32.24</v>
      </c>
      <c r="I19" s="19">
        <f>IF(OR(H19=0,H19&gt;44),0,TRUNC(4.86338*(44-H19)^1.81))</f>
        <v>421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5379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3900</v>
      </c>
    </row>
    <row r="21" spans="2:9" ht="26.25">
      <c r="B21" s="35"/>
      <c r="I21" s="35"/>
    </row>
    <row r="22" spans="2:16" ht="24" thickBot="1">
      <c r="B22" s="32" t="s">
        <v>150</v>
      </c>
      <c r="F22" s="2" t="s">
        <v>0</v>
      </c>
      <c r="L22" s="32" t="s">
        <v>150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135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135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408</v>
      </c>
      <c r="D24" s="9"/>
      <c r="E24" s="6"/>
      <c r="F24" s="10"/>
      <c r="G24" s="10"/>
      <c r="H24" s="28">
        <v>8.55</v>
      </c>
      <c r="I24" s="12">
        <f>IF(OR(H24=0,H24&gt;11.5),0,TRUNC(58.015*(11.5-H24)^1.81))</f>
        <v>411</v>
      </c>
      <c r="J24" s="7">
        <f>SUM(I24:I26)-MIN(I24:I26)</f>
        <v>662</v>
      </c>
      <c r="L24" s="8">
        <v>60</v>
      </c>
      <c r="M24" s="3" t="s">
        <v>413</v>
      </c>
      <c r="N24" s="9"/>
      <c r="O24" s="6"/>
      <c r="P24" s="10"/>
      <c r="Q24" s="10"/>
      <c r="R24" s="28">
        <v>9.26</v>
      </c>
      <c r="S24" s="9">
        <f>IF(OR(R24=0,R24&gt;13),0,TRUNC(46.0849*(13-R24)^1.81))</f>
        <v>501</v>
      </c>
      <c r="T24" s="7">
        <f>SUM(S24:S26)-MIN(S24:S26)</f>
        <v>929</v>
      </c>
    </row>
    <row r="25" spans="2:20" ht="12.75">
      <c r="B25" s="13"/>
      <c r="C25" s="14" t="s">
        <v>575</v>
      </c>
      <c r="D25" s="15"/>
      <c r="E25" s="16"/>
      <c r="F25" s="17"/>
      <c r="G25" s="17"/>
      <c r="H25" s="29">
        <v>9.25</v>
      </c>
      <c r="I25" s="19">
        <f>IF(OR(H25=0,H25&gt;11.5),0,TRUNC(58.015*(11.5-H25)^1.81))</f>
        <v>251</v>
      </c>
      <c r="J25" s="20"/>
      <c r="L25" s="13"/>
      <c r="M25" s="14" t="s">
        <v>323</v>
      </c>
      <c r="N25" s="15"/>
      <c r="O25" s="16"/>
      <c r="P25" s="17"/>
      <c r="Q25" s="17"/>
      <c r="R25" s="29">
        <v>9.57</v>
      </c>
      <c r="S25" s="19">
        <f>IF(OR(R25=0,R25&gt;13),0,TRUNC(46.0849*(13-R25)^1.81))</f>
        <v>428</v>
      </c>
      <c r="T25" s="20"/>
    </row>
    <row r="26" spans="2:20" ht="13.5" thickBot="1">
      <c r="B26" s="13"/>
      <c r="C26" s="14"/>
      <c r="D26" s="15"/>
      <c r="E26" s="16"/>
      <c r="F26" s="17"/>
      <c r="G26" s="17"/>
      <c r="H26" s="29"/>
      <c r="I26" s="21">
        <f>IF(OR(H26=0,H26&gt;11.5),0,TRUNC(58.015*(11.5-H26)^1.81))</f>
        <v>0</v>
      </c>
      <c r="J26" s="20"/>
      <c r="L26" s="13"/>
      <c r="M26" s="14" t="s">
        <v>414</v>
      </c>
      <c r="N26" s="15"/>
      <c r="O26" s="16"/>
      <c r="P26" s="17"/>
      <c r="Q26" s="17"/>
      <c r="R26" s="29">
        <v>9.71</v>
      </c>
      <c r="S26" s="83">
        <f>IF(OR(R26=0,R26&gt;13),0,TRUNC(46.0849*(13-R26)^1.81))</f>
        <v>397</v>
      </c>
      <c r="T26" s="20"/>
    </row>
    <row r="27" spans="2:22" ht="13.5" thickTop="1">
      <c r="B27" s="8">
        <v>1000</v>
      </c>
      <c r="C27" s="3" t="s">
        <v>409</v>
      </c>
      <c r="D27" s="9"/>
      <c r="E27" s="6">
        <f>60*F27+H27</f>
        <v>196.99</v>
      </c>
      <c r="F27" s="10">
        <v>3</v>
      </c>
      <c r="G27" s="22" t="s">
        <v>8</v>
      </c>
      <c r="H27" s="81">
        <v>16.99</v>
      </c>
      <c r="I27" s="12">
        <f>IF(OR(E27=0,E27&gt;305.5),0,TRUNC(0.08713*(305.5-E27)^1.85))</f>
        <v>507</v>
      </c>
      <c r="J27" s="7">
        <f>SUM(I27:I29)-MIN(I27:I29)</f>
        <v>938</v>
      </c>
      <c r="L27" s="8">
        <v>600</v>
      </c>
      <c r="M27" s="3" t="s">
        <v>415</v>
      </c>
      <c r="N27" s="9"/>
      <c r="O27" s="24">
        <f>60*P27+R27</f>
        <v>123.87</v>
      </c>
      <c r="P27" s="10">
        <v>2</v>
      </c>
      <c r="Q27" s="22" t="s">
        <v>8</v>
      </c>
      <c r="R27" s="81">
        <v>3.87</v>
      </c>
      <c r="S27" s="12">
        <f>IF(OR(O27=0,O27&gt;185),0,TRUNC(0.19889*(185-O27)^1.88))</f>
        <v>453</v>
      </c>
      <c r="T27" s="7">
        <f>SUM(S27:S29)-MIN(S27:S29)</f>
        <v>877</v>
      </c>
      <c r="V27" s="34"/>
    </row>
    <row r="28" spans="2:20" ht="12.75">
      <c r="B28" s="13"/>
      <c r="C28" s="14" t="s">
        <v>191</v>
      </c>
      <c r="D28" s="15"/>
      <c r="E28" s="16">
        <f>60*F28+H28</f>
        <v>206.14</v>
      </c>
      <c r="F28" s="17">
        <v>3</v>
      </c>
      <c r="G28" s="25" t="s">
        <v>8</v>
      </c>
      <c r="H28" s="82">
        <v>26.14</v>
      </c>
      <c r="I28" s="19">
        <f>IF(OR(E28=0,E28&gt;305.5),0,TRUNC(0.08713*(305.5-E28)^1.85))</f>
        <v>431</v>
      </c>
      <c r="J28" s="20"/>
      <c r="L28" s="13"/>
      <c r="M28" s="14" t="s">
        <v>416</v>
      </c>
      <c r="N28" s="15"/>
      <c r="O28" s="16">
        <f>60*P28+R28</f>
        <v>126.02</v>
      </c>
      <c r="P28" s="17">
        <v>2</v>
      </c>
      <c r="Q28" s="25" t="s">
        <v>8</v>
      </c>
      <c r="R28" s="82">
        <v>6.02</v>
      </c>
      <c r="S28" s="19">
        <f>IF(OR(O28=0,O28&gt;185),0,TRUNC(0.19889*(185-O28)^1.88))</f>
        <v>424</v>
      </c>
      <c r="T28" s="20"/>
    </row>
    <row r="29" spans="2:20" ht="13.5" thickBot="1">
      <c r="B29" s="13"/>
      <c r="C29" s="14"/>
      <c r="D29" s="15"/>
      <c r="E29" s="16">
        <f>60*F29+H29</f>
        <v>0</v>
      </c>
      <c r="F29" s="17"/>
      <c r="G29" s="27" t="s">
        <v>8</v>
      </c>
      <c r="H29" s="82"/>
      <c r="I29" s="19">
        <f>IF(OR(E29=0,E29&gt;305.5),0,TRUNC(0.08713*(305.5-E29)^1.85))</f>
        <v>0</v>
      </c>
      <c r="J29" s="20"/>
      <c r="L29" s="13"/>
      <c r="M29" s="14" t="s">
        <v>574</v>
      </c>
      <c r="N29" s="15"/>
      <c r="O29" s="16">
        <f>60*P29+R29</f>
        <v>138.72</v>
      </c>
      <c r="P29" s="17">
        <v>2</v>
      </c>
      <c r="Q29" s="27" t="s">
        <v>8</v>
      </c>
      <c r="R29" s="82">
        <v>18.72</v>
      </c>
      <c r="S29" s="19">
        <f>IF(OR(O29=0,O29&gt;185),0,TRUNC(0.19889*(185-O29)^1.88))</f>
        <v>268</v>
      </c>
      <c r="T29" s="20"/>
    </row>
    <row r="30" spans="2:20" ht="13.5" thickTop="1">
      <c r="B30" s="8" t="s">
        <v>9</v>
      </c>
      <c r="C30" s="3" t="s">
        <v>408</v>
      </c>
      <c r="D30" s="9"/>
      <c r="E30" s="6"/>
      <c r="F30" s="10"/>
      <c r="G30" s="10"/>
      <c r="H30" s="10">
        <v>170</v>
      </c>
      <c r="I30" s="12">
        <f>IF(H30=0,0,TRUNC(0.8465*(H30-75)^1.42))</f>
        <v>544</v>
      </c>
      <c r="J30" s="7">
        <f>SUM(I30:I32)-MIN(I30:I32)</f>
        <v>970</v>
      </c>
      <c r="L30" s="8" t="s">
        <v>9</v>
      </c>
      <c r="M30" s="3" t="s">
        <v>417</v>
      </c>
      <c r="N30" s="9"/>
      <c r="O30" s="6"/>
      <c r="P30" s="10"/>
      <c r="Q30" s="10"/>
      <c r="R30" s="10">
        <v>125</v>
      </c>
      <c r="S30" s="12">
        <f>IF(R30=0,0,TRUNC(1.84523*(R30-75)^1.348))</f>
        <v>359</v>
      </c>
      <c r="T30" s="7">
        <f>SUM(S30:S32)-MIN(S30:S32)</f>
        <v>671</v>
      </c>
    </row>
    <row r="31" spans="2:20" ht="12.75">
      <c r="B31" s="13"/>
      <c r="C31" s="14" t="s">
        <v>409</v>
      </c>
      <c r="D31" s="15"/>
      <c r="E31" s="16"/>
      <c r="F31" s="17"/>
      <c r="G31" s="17"/>
      <c r="H31" s="17">
        <v>155</v>
      </c>
      <c r="I31" s="19">
        <f>IF(H31=0,0,TRUNC(0.8465*(H31-75)^1.42))</f>
        <v>426</v>
      </c>
      <c r="J31" s="20"/>
      <c r="L31" s="13"/>
      <c r="M31" s="14" t="s">
        <v>418</v>
      </c>
      <c r="N31" s="15"/>
      <c r="O31" s="16"/>
      <c r="P31" s="17"/>
      <c r="Q31" s="17"/>
      <c r="R31" s="17">
        <v>120</v>
      </c>
      <c r="S31" s="19">
        <f>IF(R31=0,0,TRUNC(1.84523*(R31-75)^1.348))</f>
        <v>312</v>
      </c>
      <c r="T31" s="20"/>
    </row>
    <row r="32" spans="2:20" ht="13.5" thickBot="1">
      <c r="B32" s="13"/>
      <c r="C32" s="14"/>
      <c r="D32" s="15"/>
      <c r="E32" s="16"/>
      <c r="F32" s="17"/>
      <c r="G32" s="17"/>
      <c r="H32" s="17"/>
      <c r="I32" s="19">
        <f>IF(H32=0,0,TRUNC(0.8465*(H32-75)^1.42))</f>
        <v>0</v>
      </c>
      <c r="J32" s="20"/>
      <c r="L32" s="13"/>
      <c r="M32" s="14"/>
      <c r="N32" s="15"/>
      <c r="O32" s="16"/>
      <c r="P32" s="17"/>
      <c r="Q32" s="17"/>
      <c r="R32" s="17"/>
      <c r="S32" s="19">
        <f>IF(R32=0,0,TRUNC(1.84523*(R32-75)^1.348))</f>
        <v>0</v>
      </c>
      <c r="T32" s="20"/>
    </row>
    <row r="33" spans="2:20" ht="13.5" thickTop="1">
      <c r="B33" s="8" t="s">
        <v>10</v>
      </c>
      <c r="C33" s="3" t="s">
        <v>411</v>
      </c>
      <c r="D33" s="9"/>
      <c r="E33" s="6"/>
      <c r="F33" s="10"/>
      <c r="G33" s="10"/>
      <c r="H33" s="10">
        <v>367</v>
      </c>
      <c r="I33" s="12">
        <f>IF(H33=0,0,TRUNC(0.14354*(H33-220)^1.4))</f>
        <v>155</v>
      </c>
      <c r="J33" s="7">
        <f>SUM(I33:I35)-MIN(I33:I35)</f>
        <v>382</v>
      </c>
      <c r="L33" s="8" t="s">
        <v>10</v>
      </c>
      <c r="M33" s="3" t="s">
        <v>323</v>
      </c>
      <c r="N33" s="9"/>
      <c r="O33" s="6"/>
      <c r="P33" s="10"/>
      <c r="Q33" s="10"/>
      <c r="R33" s="10">
        <v>339</v>
      </c>
      <c r="S33" s="12">
        <f>IF(R33=0,0,TRUNC(0.188807*(R33-210)^1.41))</f>
        <v>178</v>
      </c>
      <c r="T33" s="7">
        <f>SUM(S33:S35)-MIN(S33:S35)</f>
        <v>398</v>
      </c>
    </row>
    <row r="34" spans="2:20" ht="12.75">
      <c r="B34" s="13"/>
      <c r="C34" s="14" t="s">
        <v>410</v>
      </c>
      <c r="D34" s="15"/>
      <c r="E34" s="16"/>
      <c r="F34" s="17"/>
      <c r="G34" s="17"/>
      <c r="H34" s="17">
        <v>413</v>
      </c>
      <c r="I34" s="19">
        <f>IF(H34=0,0,TRUNC(0.14354*(H34-220)^1.4))</f>
        <v>227</v>
      </c>
      <c r="J34" s="20"/>
      <c r="L34" s="13"/>
      <c r="M34" s="14" t="s">
        <v>414</v>
      </c>
      <c r="N34" s="15"/>
      <c r="O34" s="16"/>
      <c r="P34" s="17"/>
      <c r="Q34" s="17"/>
      <c r="R34" s="17">
        <v>350</v>
      </c>
      <c r="S34" s="19">
        <f>IF(R34=0,0,TRUNC(0.188807*(R34-210)^1.41))</f>
        <v>200</v>
      </c>
      <c r="T34" s="20"/>
    </row>
    <row r="35" spans="2:20" ht="13.5" thickBot="1">
      <c r="B35" s="13"/>
      <c r="C35" s="14"/>
      <c r="D35" s="15"/>
      <c r="E35" s="16"/>
      <c r="F35" s="17"/>
      <c r="G35" s="17"/>
      <c r="H35" s="17"/>
      <c r="I35" s="19">
        <f>IF(H35=0,0,TRUNC(0.14354*(H35-220)^1.4))</f>
        <v>0</v>
      </c>
      <c r="J35" s="20"/>
      <c r="L35" s="13"/>
      <c r="M35" s="14" t="s">
        <v>574</v>
      </c>
      <c r="N35" s="15"/>
      <c r="O35" s="16"/>
      <c r="P35" s="17"/>
      <c r="Q35" s="17"/>
      <c r="R35" s="17">
        <v>349</v>
      </c>
      <c r="S35" s="19">
        <f>IF(R35=0,0,TRUNC(0.188807*(R35-210)^1.41))</f>
        <v>198</v>
      </c>
      <c r="T35" s="20"/>
    </row>
    <row r="36" spans="2:20" ht="13.5" thickTop="1">
      <c r="B36" s="8"/>
      <c r="C36" s="3" t="s">
        <v>411</v>
      </c>
      <c r="D36" s="9"/>
      <c r="E36" s="6"/>
      <c r="F36" s="10"/>
      <c r="G36" s="10"/>
      <c r="H36" s="28">
        <v>53.2</v>
      </c>
      <c r="I36" s="12">
        <f>IF(H36=0,0,TRUNC(5.33*(H36-10)^1.1))</f>
        <v>335</v>
      </c>
      <c r="J36" s="7">
        <f>SUM(I36:I38)-MIN(I36:I38)</f>
        <v>643</v>
      </c>
      <c r="L36" s="8"/>
      <c r="M36" s="3" t="s">
        <v>417</v>
      </c>
      <c r="N36" s="9"/>
      <c r="O36" s="6"/>
      <c r="P36" s="10"/>
      <c r="Q36" s="10"/>
      <c r="R36" s="28">
        <v>39.1</v>
      </c>
      <c r="S36" s="12">
        <f>IF(R36=0,0,TRUNC(7.86*(R36-8)^1.1))</f>
        <v>344</v>
      </c>
      <c r="T36" s="7">
        <f>SUM(S36:S38)-MIN(S36:S38)</f>
        <v>636</v>
      </c>
    </row>
    <row r="37" spans="2:20" ht="12.75">
      <c r="B37" s="13" t="s">
        <v>11</v>
      </c>
      <c r="C37" s="14" t="s">
        <v>412</v>
      </c>
      <c r="D37" s="15"/>
      <c r="E37" s="16"/>
      <c r="F37" s="17"/>
      <c r="G37" s="17"/>
      <c r="H37" s="29">
        <v>50</v>
      </c>
      <c r="I37" s="19">
        <f>IF(H37=0,0,TRUNC(5.33*(H37-10)^1.1))</f>
        <v>308</v>
      </c>
      <c r="J37" s="20"/>
      <c r="L37" s="13" t="s">
        <v>11</v>
      </c>
      <c r="M37" s="14" t="s">
        <v>415</v>
      </c>
      <c r="N37" s="15"/>
      <c r="O37" s="16"/>
      <c r="P37" s="17"/>
      <c r="Q37" s="17"/>
      <c r="R37" s="29">
        <v>34.8</v>
      </c>
      <c r="S37" s="19">
        <f>IF(R37=0,0,TRUNC(7.86*(R37-8)^1.1))</f>
        <v>292</v>
      </c>
      <c r="T37" s="20"/>
    </row>
    <row r="38" spans="2:20" ht="13.5" thickBot="1">
      <c r="B38" s="13"/>
      <c r="C38" s="14"/>
      <c r="D38" s="15"/>
      <c r="E38" s="16"/>
      <c r="F38" s="17"/>
      <c r="G38" s="17"/>
      <c r="H38" s="29"/>
      <c r="I38" s="19">
        <f>IF(H38=0,0,TRUNC(5.33*(H38-10)^1.1))</f>
        <v>0</v>
      </c>
      <c r="J38" s="20"/>
      <c r="L38" s="13"/>
      <c r="M38" s="14"/>
      <c r="N38" s="15"/>
      <c r="O38" s="16"/>
      <c r="P38" s="17"/>
      <c r="Q38" s="17"/>
      <c r="R38" s="29"/>
      <c r="S38" s="19">
        <f>IF(R38=0,0,TRUNC(7.86*(R38-8)^1.1))</f>
        <v>0</v>
      </c>
      <c r="T38" s="20"/>
    </row>
    <row r="39" spans="2:20" ht="13.5" thickTop="1">
      <c r="B39" s="8" t="s">
        <v>12</v>
      </c>
      <c r="C39" s="3" t="s">
        <v>408</v>
      </c>
      <c r="D39" s="9"/>
      <c r="E39" s="6"/>
      <c r="F39" s="10"/>
      <c r="G39" s="10"/>
      <c r="H39" s="28">
        <v>32.97</v>
      </c>
      <c r="I39" s="12">
        <f>IF(OR(H39=0,H39&gt;44),0,TRUNC(4.86338*(44-H39)^1.81))</f>
        <v>374</v>
      </c>
      <c r="J39" s="7">
        <f>SUM(I39:I40)-MIN(I39:I40)</f>
        <v>374</v>
      </c>
      <c r="L39" s="8" t="s">
        <v>12</v>
      </c>
      <c r="M39" s="3" t="s">
        <v>415</v>
      </c>
      <c r="N39" s="9"/>
      <c r="O39" s="6"/>
      <c r="P39" s="10"/>
      <c r="Q39" s="10"/>
      <c r="R39" s="28">
        <v>35.71</v>
      </c>
      <c r="S39" s="12">
        <f>IF(OR(R39=0,R39&gt;50),0,TRUNC(3.84286*(50-R39)^1.81))</f>
        <v>473</v>
      </c>
      <c r="T39" s="7">
        <f>SUM(S39:S40)-MIN(S39:S40)</f>
        <v>473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3969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3984</v>
      </c>
    </row>
    <row r="44" spans="2:11" ht="12.75">
      <c r="B44" s="36"/>
      <c r="C44" s="36"/>
      <c r="D44" s="36"/>
      <c r="I44" s="36"/>
      <c r="J44" s="36"/>
      <c r="K44" s="36"/>
    </row>
    <row r="45" spans="2:9" ht="12.75">
      <c r="B45" s="36"/>
      <c r="I45" s="36"/>
    </row>
    <row r="46" spans="2:9" ht="12.75">
      <c r="B46" s="36"/>
      <c r="I46" s="36"/>
    </row>
    <row r="47" spans="2:9" ht="12.75">
      <c r="B47" s="36"/>
      <c r="I47" s="36"/>
    </row>
    <row r="48" spans="2:9" ht="12.75">
      <c r="B48" s="36"/>
      <c r="I48" s="36"/>
    </row>
    <row r="49" spans="2:9" ht="12.75">
      <c r="B49" s="36"/>
      <c r="I49" s="36"/>
    </row>
    <row r="50" spans="2:9" ht="12.75">
      <c r="B50" s="36"/>
      <c r="I50" s="36"/>
    </row>
    <row r="51" spans="2:9" ht="12.75">
      <c r="B51" s="36"/>
      <c r="I51" s="36"/>
    </row>
    <row r="52" spans="2:9" ht="12.75">
      <c r="B52" s="36"/>
      <c r="I52" s="36"/>
    </row>
    <row r="53" spans="2:9" ht="12.75">
      <c r="B53" s="36"/>
      <c r="I53" s="36"/>
    </row>
    <row r="54" spans="2:9" ht="12.75">
      <c r="B54" s="36"/>
      <c r="I54" s="36"/>
    </row>
    <row r="55" spans="2:9" ht="12.75">
      <c r="B55" s="36"/>
      <c r="I55" s="36"/>
    </row>
    <row r="56" spans="2:9" ht="12.75">
      <c r="B56" s="36"/>
      <c r="I56" s="36"/>
    </row>
    <row r="57" spans="2:9" ht="12.75">
      <c r="B57" s="36"/>
      <c r="I57" s="36"/>
    </row>
    <row r="58" spans="2:9" ht="12.75">
      <c r="B58" s="36"/>
      <c r="I58" s="36"/>
    </row>
    <row r="59" spans="2:9" ht="12.75">
      <c r="B59" s="36"/>
      <c r="I59" s="36"/>
    </row>
    <row r="60" spans="2:9" ht="12.75">
      <c r="B60" s="36"/>
      <c r="I60" s="36"/>
    </row>
    <row r="61" spans="2:9" ht="12.75">
      <c r="B61" s="36"/>
      <c r="I61" s="36"/>
    </row>
    <row r="62" spans="2:9" ht="12.75">
      <c r="B62" s="36"/>
      <c r="I62" s="36"/>
    </row>
    <row r="63" spans="2:9" ht="12.75">
      <c r="B63" s="36"/>
      <c r="I63" s="36"/>
    </row>
    <row r="64" spans="2:9" ht="12.75">
      <c r="B64" s="36"/>
      <c r="I64" s="36"/>
    </row>
    <row r="65" spans="2:9" ht="12.75">
      <c r="B65" s="36"/>
      <c r="I65" s="36"/>
    </row>
    <row r="66" spans="2:9" ht="12.75">
      <c r="B66" s="36"/>
      <c r="I66" s="36"/>
    </row>
    <row r="67" spans="2:9" ht="12.75">
      <c r="B67" s="36"/>
      <c r="I67" s="36"/>
    </row>
    <row r="68" spans="2:9" ht="12.75">
      <c r="B68" s="36"/>
      <c r="I68" s="36"/>
    </row>
    <row r="69" ht="12.75">
      <c r="B69" s="36"/>
    </row>
    <row r="70" ht="12.75">
      <c r="B70" s="36"/>
    </row>
    <row r="71" ht="12.75">
      <c r="B71" s="36"/>
    </row>
    <row r="72" ht="12.75">
      <c r="B72" s="36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S3" sqref="S3:S19"/>
    </sheetView>
  </sheetViews>
  <sheetFormatPr defaultColWidth="9.00390625" defaultRowHeight="12.75"/>
  <cols>
    <col min="1" max="1" width="1.00390625" style="0" customWidth="1"/>
    <col min="2" max="2" width="6.00390625" style="0" customWidth="1"/>
    <col min="3" max="3" width="17.625" style="0" customWidth="1"/>
    <col min="4" max="4" width="1.378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6.125" style="0" customWidth="1"/>
    <col min="9" max="9" width="7.50390625" style="0" customWidth="1"/>
    <col min="10" max="10" width="8.125" style="0" customWidth="1"/>
    <col min="11" max="11" width="2.50390625" style="0" customWidth="1"/>
    <col min="12" max="12" width="6.50390625" style="0" customWidth="1"/>
    <col min="13" max="13" width="18.375" style="0" customWidth="1"/>
    <col min="14" max="14" width="1.1210937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5.875" style="0" customWidth="1"/>
    <col min="19" max="19" width="7.875" style="0" customWidth="1"/>
    <col min="20" max="20" width="8.50390625" style="0" customWidth="1"/>
    <col min="21" max="21" width="1.625" style="0" customWidth="1"/>
  </cols>
  <sheetData>
    <row r="1" spans="2:16" ht="24" thickBot="1">
      <c r="B1" s="32" t="s">
        <v>36</v>
      </c>
      <c r="F1" s="2" t="s">
        <v>15</v>
      </c>
      <c r="L1" s="32" t="s">
        <v>36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419</v>
      </c>
      <c r="D3" s="9"/>
      <c r="E3" s="6"/>
      <c r="F3" s="10"/>
      <c r="G3" s="10"/>
      <c r="H3" s="28">
        <v>8.15</v>
      </c>
      <c r="I3" s="12">
        <f>IF(OR(H3=0,H3&gt;11.5),0,TRUNC(58.015*(11.5-H3)^1.81))</f>
        <v>517</v>
      </c>
      <c r="J3" s="7">
        <f>SUM(I3:I5)-MIN(I3:I5)</f>
        <v>867</v>
      </c>
      <c r="L3" s="8">
        <v>60</v>
      </c>
      <c r="M3" s="3" t="s">
        <v>427</v>
      </c>
      <c r="N3" s="9"/>
      <c r="O3" s="6"/>
      <c r="P3" s="10"/>
      <c r="Q3" s="10"/>
      <c r="R3" s="28">
        <v>10.42</v>
      </c>
      <c r="S3" s="9">
        <f>IF(OR(R3=0,R3&gt;13),0,TRUNC(46.0849*(13-R3)^1.81))</f>
        <v>256</v>
      </c>
      <c r="T3" s="7">
        <f>SUM(S3:S5)-MIN(S3:S5)</f>
        <v>635</v>
      </c>
    </row>
    <row r="4" spans="2:20" ht="12.75">
      <c r="B4" s="13"/>
      <c r="C4" s="14" t="s">
        <v>191</v>
      </c>
      <c r="D4" s="15"/>
      <c r="E4" s="16"/>
      <c r="F4" s="17"/>
      <c r="G4" s="17"/>
      <c r="H4" s="29">
        <v>8.8</v>
      </c>
      <c r="I4" s="19">
        <f>IF(OR(H4=0,H4&gt;11.5),0,TRUNC(58.015*(11.5-H4)^1.81))</f>
        <v>350</v>
      </c>
      <c r="J4" s="20"/>
      <c r="L4" s="13"/>
      <c r="M4" s="14" t="s">
        <v>22</v>
      </c>
      <c r="N4" s="15"/>
      <c r="O4" s="16"/>
      <c r="P4" s="17"/>
      <c r="Q4" s="17"/>
      <c r="R4" s="29">
        <v>9.87</v>
      </c>
      <c r="S4" s="19">
        <f>IF(OR(R4=0,R4&gt;13),0,TRUNC(46.0849*(13-R4)^1.81))</f>
        <v>363</v>
      </c>
      <c r="T4" s="20"/>
    </row>
    <row r="5" spans="2:20" ht="13.5" thickBot="1">
      <c r="B5" s="13"/>
      <c r="C5" s="14" t="s">
        <v>423</v>
      </c>
      <c r="D5" s="15"/>
      <c r="E5" s="16"/>
      <c r="F5" s="17"/>
      <c r="G5" s="17"/>
      <c r="H5" s="29">
        <v>9.22</v>
      </c>
      <c r="I5" s="21">
        <f>IF(OR(H5=0,H5&gt;11.5),0,TRUNC(58.015*(11.5-H5)^1.81))</f>
        <v>257</v>
      </c>
      <c r="J5" s="20"/>
      <c r="L5" s="13"/>
      <c r="M5" s="14" t="s">
        <v>248</v>
      </c>
      <c r="N5" s="15"/>
      <c r="O5" s="16"/>
      <c r="P5" s="17"/>
      <c r="Q5" s="17"/>
      <c r="R5" s="29">
        <v>10.33</v>
      </c>
      <c r="S5" s="83">
        <f>IF(OR(R5=0,R5&gt;13),0,TRUNC(46.0849*(13-R5)^1.81))</f>
        <v>272</v>
      </c>
      <c r="T5" s="20"/>
    </row>
    <row r="6" spans="2:20" ht="13.5" thickTop="1">
      <c r="B6" s="8">
        <v>1500</v>
      </c>
      <c r="C6" s="3" t="s">
        <v>37</v>
      </c>
      <c r="D6" s="9"/>
      <c r="E6" s="6">
        <f>60*F6+H6</f>
        <v>288.18</v>
      </c>
      <c r="F6" s="10">
        <v>4</v>
      </c>
      <c r="G6" s="22" t="s">
        <v>8</v>
      </c>
      <c r="H6" s="81">
        <v>48.18</v>
      </c>
      <c r="I6" s="12">
        <f>IF(OR(E6=0,E6&gt;480),0,TRUNC(0.03768*(480-E6)^1.85))</f>
        <v>630</v>
      </c>
      <c r="J6" s="7">
        <f>SUM(I6:I8)-MIN(I6:I8)</f>
        <v>971</v>
      </c>
      <c r="L6" s="8">
        <v>800</v>
      </c>
      <c r="M6" s="3" t="s">
        <v>426</v>
      </c>
      <c r="N6" s="9"/>
      <c r="O6" s="24">
        <f>60*P6+R6</f>
        <v>174.48</v>
      </c>
      <c r="P6" s="10">
        <v>2</v>
      </c>
      <c r="Q6" s="22" t="s">
        <v>8</v>
      </c>
      <c r="R6" s="81">
        <v>54.48</v>
      </c>
      <c r="S6" s="12">
        <f>IF(OR(O6=0,O6&gt;254),0,TRUNC(0.11193*(254-O6)^1.88))</f>
        <v>418</v>
      </c>
      <c r="T6" s="7">
        <f>SUM(S6:S8)-MIN(S6:S8)</f>
        <v>837</v>
      </c>
    </row>
    <row r="7" spans="2:20" ht="12.75">
      <c r="B7" s="13"/>
      <c r="C7" s="14" t="s">
        <v>420</v>
      </c>
      <c r="D7" s="15"/>
      <c r="E7" s="16">
        <f>60*F7+H7</f>
        <v>342.33</v>
      </c>
      <c r="F7" s="17">
        <v>5</v>
      </c>
      <c r="G7" s="25" t="s">
        <v>8</v>
      </c>
      <c r="H7" s="82">
        <v>42.33</v>
      </c>
      <c r="I7" s="19">
        <f>IF(OR(E7=0,E7&gt;480),0,TRUNC(0.03768*(480-E7)^1.85))</f>
        <v>341</v>
      </c>
      <c r="J7" s="20"/>
      <c r="L7" s="13"/>
      <c r="M7" s="14" t="s">
        <v>248</v>
      </c>
      <c r="N7" s="15"/>
      <c r="O7" s="16">
        <f>60*P7+R7</f>
        <v>188.69</v>
      </c>
      <c r="P7" s="17">
        <v>3</v>
      </c>
      <c r="Q7" s="25" t="s">
        <v>8</v>
      </c>
      <c r="R7" s="82">
        <v>8.69</v>
      </c>
      <c r="S7" s="19">
        <f>IF(OR(O7=0,O7&gt;254),0,TRUNC(0.11193*(254-O7)^1.88))</f>
        <v>289</v>
      </c>
      <c r="T7" s="20"/>
    </row>
    <row r="8" spans="2:20" ht="13.5" thickBot="1">
      <c r="B8" s="13"/>
      <c r="C8" s="14" t="s">
        <v>419</v>
      </c>
      <c r="D8" s="15"/>
      <c r="E8" s="16">
        <f>60*F8+H8</f>
        <v>0</v>
      </c>
      <c r="F8" s="17"/>
      <c r="G8" s="27" t="s">
        <v>8</v>
      </c>
      <c r="H8" s="82">
        <v>0</v>
      </c>
      <c r="I8" s="19">
        <f>IF(OR(E8=0,E8&gt;480),0,TRUNC(0.03768*(480-E8)^1.85))</f>
        <v>0</v>
      </c>
      <c r="J8" s="20"/>
      <c r="L8" s="13"/>
      <c r="M8" s="14" t="s">
        <v>22</v>
      </c>
      <c r="N8" s="15"/>
      <c r="O8" s="16">
        <f>60*P8+R8</f>
        <v>174.44</v>
      </c>
      <c r="P8" s="17">
        <v>2</v>
      </c>
      <c r="Q8" s="27" t="s">
        <v>8</v>
      </c>
      <c r="R8" s="82">
        <v>54.44</v>
      </c>
      <c r="S8" s="19">
        <f>IF(OR(O8=0,O8&gt;254),0,TRUNC(0.11193*(254-O8)^1.88))</f>
        <v>419</v>
      </c>
      <c r="T8" s="20"/>
    </row>
    <row r="9" spans="2:20" ht="13.5" thickTop="1">
      <c r="B9" s="8" t="s">
        <v>9</v>
      </c>
      <c r="C9" s="3" t="s">
        <v>37</v>
      </c>
      <c r="D9" s="9"/>
      <c r="E9" s="6"/>
      <c r="F9" s="10"/>
      <c r="G9" s="10"/>
      <c r="H9" s="10">
        <v>165</v>
      </c>
      <c r="I9" s="12">
        <f>IF(H9=0,0,TRUNC(0.8465*(H9-75)^1.42))</f>
        <v>504</v>
      </c>
      <c r="J9" s="7">
        <f>SUM(I9:I11)-MIN(I9:I11)</f>
        <v>821</v>
      </c>
      <c r="L9" s="8" t="s">
        <v>9</v>
      </c>
      <c r="M9" s="3" t="s">
        <v>426</v>
      </c>
      <c r="N9" s="9"/>
      <c r="O9" s="6"/>
      <c r="P9" s="10"/>
      <c r="Q9" s="10"/>
      <c r="R9" s="10">
        <v>140</v>
      </c>
      <c r="S9" s="12">
        <f>IF(R9=0,0,TRUNC(1.84523*(R9-75)^1.348))</f>
        <v>512</v>
      </c>
      <c r="T9" s="7">
        <f>SUM(S9:S11)-MIN(S9:S11)</f>
        <v>921</v>
      </c>
    </row>
    <row r="10" spans="2:20" ht="12.75">
      <c r="B10" s="13"/>
      <c r="C10" s="14" t="s">
        <v>421</v>
      </c>
      <c r="D10" s="15"/>
      <c r="E10" s="16"/>
      <c r="F10" s="17"/>
      <c r="G10" s="17"/>
      <c r="H10" s="17">
        <v>140</v>
      </c>
      <c r="I10" s="19">
        <f>IF(H10=0,0,TRUNC(0.8465*(H10-75)^1.42))</f>
        <v>317</v>
      </c>
      <c r="J10" s="20"/>
      <c r="L10" s="13"/>
      <c r="M10" s="14" t="s">
        <v>577</v>
      </c>
      <c r="N10" s="15"/>
      <c r="O10" s="16"/>
      <c r="P10" s="17"/>
      <c r="Q10" s="17"/>
      <c r="R10" s="17">
        <v>130</v>
      </c>
      <c r="S10" s="19">
        <f>IF(R10=0,0,TRUNC(1.84523*(R10-75)^1.348))</f>
        <v>409</v>
      </c>
      <c r="T10" s="20"/>
    </row>
    <row r="11" spans="2:20" ht="13.5" thickBot="1">
      <c r="B11" s="13"/>
      <c r="C11" s="14"/>
      <c r="D11" s="15"/>
      <c r="E11" s="16"/>
      <c r="F11" s="17"/>
      <c r="G11" s="17"/>
      <c r="H11" s="17"/>
      <c r="I11" s="19">
        <f>IF(H11=0,0,TRUNC(0.8465*(H11-75)^1.42))</f>
        <v>0</v>
      </c>
      <c r="J11" s="20"/>
      <c r="L11" s="13"/>
      <c r="M11" s="14"/>
      <c r="N11" s="15"/>
      <c r="O11" s="16"/>
      <c r="P11" s="17"/>
      <c r="Q11" s="17"/>
      <c r="R11" s="17"/>
      <c r="S11" s="19">
        <f>IF(R11=0,0,TRUNC(1.84523*(R11-75)^1.348))</f>
        <v>0</v>
      </c>
      <c r="T11" s="20"/>
    </row>
    <row r="12" spans="2:20" ht="13.5" thickTop="1">
      <c r="B12" s="8" t="s">
        <v>10</v>
      </c>
      <c r="C12" s="3" t="s">
        <v>423</v>
      </c>
      <c r="D12" s="9"/>
      <c r="E12" s="6"/>
      <c r="F12" s="10"/>
      <c r="G12" s="10"/>
      <c r="H12" s="10">
        <v>398</v>
      </c>
      <c r="I12" s="12">
        <f>IF(H12=0,0,TRUNC(0.14354*(H12-220)^1.4))</f>
        <v>203</v>
      </c>
      <c r="J12" s="7">
        <f>SUM(I12:I14)-MIN(I12:I14)</f>
        <v>417</v>
      </c>
      <c r="L12" s="8" t="s">
        <v>10</v>
      </c>
      <c r="M12" s="3" t="s">
        <v>425</v>
      </c>
      <c r="N12" s="9"/>
      <c r="O12" s="6"/>
      <c r="P12" s="10"/>
      <c r="Q12" s="10"/>
      <c r="R12" s="10">
        <v>391</v>
      </c>
      <c r="S12" s="12">
        <f>IF(R12=0,0,TRUNC(0.188807*(R12-210)^1.41))</f>
        <v>287</v>
      </c>
      <c r="T12" s="7">
        <f>SUM(S12:S14)-MIN(S12:S14)</f>
        <v>435</v>
      </c>
    </row>
    <row r="13" spans="2:20" ht="12.75">
      <c r="B13" s="13"/>
      <c r="C13" s="14" t="s">
        <v>422</v>
      </c>
      <c r="D13" s="15"/>
      <c r="E13" s="16"/>
      <c r="F13" s="17"/>
      <c r="G13" s="17"/>
      <c r="H13" s="17">
        <v>405</v>
      </c>
      <c r="I13" s="19">
        <f>IF(H13=0,0,TRUNC(0.14354*(H13-220)^1.4))</f>
        <v>214</v>
      </c>
      <c r="J13" s="20"/>
      <c r="L13" s="13"/>
      <c r="M13" s="14" t="s">
        <v>428</v>
      </c>
      <c r="N13" s="15"/>
      <c r="O13" s="16"/>
      <c r="P13" s="17"/>
      <c r="Q13" s="17"/>
      <c r="R13" s="17">
        <v>323</v>
      </c>
      <c r="S13" s="19">
        <f>IF(R13=0,0,TRUNC(0.188807*(R13-210)^1.41))</f>
        <v>148</v>
      </c>
      <c r="T13" s="20"/>
    </row>
    <row r="14" spans="2:20" ht="13.5" thickBot="1">
      <c r="B14" s="13"/>
      <c r="C14" s="14" t="s">
        <v>421</v>
      </c>
      <c r="D14" s="15"/>
      <c r="E14" s="16"/>
      <c r="F14" s="17"/>
      <c r="G14" s="17"/>
      <c r="H14" s="17">
        <v>360</v>
      </c>
      <c r="I14" s="19">
        <f>IF(H14=0,0,TRUNC(0.14354*(H14-220)^1.4))</f>
        <v>145</v>
      </c>
      <c r="J14" s="20"/>
      <c r="L14" s="13"/>
      <c r="M14" s="14" t="s">
        <v>427</v>
      </c>
      <c r="N14" s="15"/>
      <c r="O14" s="16"/>
      <c r="P14" s="17"/>
      <c r="Q14" s="17"/>
      <c r="R14" s="17">
        <v>303</v>
      </c>
      <c r="S14" s="21">
        <f>IF(R14=0,0,TRUNC(0.188807*(R14-210)^1.41))</f>
        <v>112</v>
      </c>
      <c r="T14" s="20"/>
    </row>
    <row r="15" spans="2:20" ht="13.5" thickTop="1">
      <c r="B15" s="8" t="s">
        <v>17</v>
      </c>
      <c r="C15" s="3" t="s">
        <v>423</v>
      </c>
      <c r="D15" s="9"/>
      <c r="E15" s="6"/>
      <c r="F15" s="10"/>
      <c r="G15" s="10"/>
      <c r="H15" s="28">
        <v>0</v>
      </c>
      <c r="I15" s="12">
        <f>IF(H15=0,0,TRUNC(51.39*(H15-1.5)^1.05))</f>
        <v>0</v>
      </c>
      <c r="J15" s="7">
        <f>SUM(I15:I17)-MIN(I15:I17)</f>
        <v>712</v>
      </c>
      <c r="L15" s="8" t="s">
        <v>17</v>
      </c>
      <c r="M15" s="3" t="s">
        <v>429</v>
      </c>
      <c r="N15" s="9"/>
      <c r="O15" s="6"/>
      <c r="P15" s="10"/>
      <c r="Q15" s="10"/>
      <c r="R15" s="28">
        <v>7.23</v>
      </c>
      <c r="S15" s="12">
        <f>IF(R15=0,0,TRUNC(56.0211*(R15-1.5)^1.05))</f>
        <v>350</v>
      </c>
      <c r="T15" s="7">
        <f>SUM(S15:S17)-MIN(S15:S17)</f>
        <v>691</v>
      </c>
    </row>
    <row r="16" spans="2:20" ht="12.75">
      <c r="B16" s="13" t="s">
        <v>18</v>
      </c>
      <c r="C16" s="14" t="s">
        <v>424</v>
      </c>
      <c r="D16" s="15"/>
      <c r="E16" s="16"/>
      <c r="F16" s="17"/>
      <c r="G16" s="17"/>
      <c r="H16" s="29">
        <v>8.14</v>
      </c>
      <c r="I16" s="19">
        <f>IF(H16=0,0,TRUNC(51.39*(H16-1.5)^1.05))</f>
        <v>375</v>
      </c>
      <c r="J16" s="20"/>
      <c r="L16" s="13" t="s">
        <v>19</v>
      </c>
      <c r="M16" s="14" t="s">
        <v>430</v>
      </c>
      <c r="N16" s="15"/>
      <c r="O16" s="16"/>
      <c r="P16" s="17"/>
      <c r="Q16" s="17"/>
      <c r="R16" s="29">
        <v>7.09</v>
      </c>
      <c r="S16" s="19">
        <f>IF(R16=0,0,TRUNC(56.0211*(R16-1.5)^1.05))</f>
        <v>341</v>
      </c>
      <c r="T16" s="20"/>
    </row>
    <row r="17" spans="2:20" ht="13.5" thickBot="1">
      <c r="B17" s="13"/>
      <c r="C17" s="14" t="s">
        <v>191</v>
      </c>
      <c r="D17" s="15"/>
      <c r="E17" s="16"/>
      <c r="F17" s="17"/>
      <c r="G17" s="17"/>
      <c r="H17" s="29">
        <v>7.5</v>
      </c>
      <c r="I17" s="19">
        <f>IF(H17=0,0,TRUNC(51.39*(H17-1.5)^1.05))</f>
        <v>337</v>
      </c>
      <c r="J17" s="20"/>
      <c r="L17" s="13"/>
      <c r="M17" s="14" t="s">
        <v>428</v>
      </c>
      <c r="N17" s="15"/>
      <c r="O17" s="16"/>
      <c r="P17" s="17"/>
      <c r="Q17" s="17"/>
      <c r="R17" s="29">
        <v>5.95</v>
      </c>
      <c r="S17" s="21">
        <f>IF(R17=0,0,TRUNC(56.0211*(R17-1.5)^1.05))</f>
        <v>268</v>
      </c>
      <c r="T17" s="20"/>
    </row>
    <row r="18" spans="2:20" ht="13.5" thickTop="1">
      <c r="B18" s="8" t="s">
        <v>12</v>
      </c>
      <c r="C18" s="3" t="s">
        <v>37</v>
      </c>
      <c r="D18" s="9"/>
      <c r="E18" s="6"/>
      <c r="F18" s="10"/>
      <c r="G18" s="10"/>
      <c r="H18" s="28">
        <v>31.87</v>
      </c>
      <c r="I18" s="12">
        <f>IF(OR(H18=0,H18&gt;44),0,TRUNC(4.86338*(44-H18)^1.81))</f>
        <v>445</v>
      </c>
      <c r="J18" s="7">
        <f>SUM(I18:I19)-MIN(I18:I19)</f>
        <v>445</v>
      </c>
      <c r="L18" s="8" t="s">
        <v>12</v>
      </c>
      <c r="M18" s="3" t="s">
        <v>426</v>
      </c>
      <c r="N18" s="9"/>
      <c r="O18" s="6"/>
      <c r="P18" s="10"/>
      <c r="Q18" s="10"/>
      <c r="R18" s="28">
        <v>34.98</v>
      </c>
      <c r="S18" s="12">
        <f>IF(OR(R18=0,R18&gt;50),0,TRUNC(3.84286*(50-R18)^1.81))</f>
        <v>518</v>
      </c>
      <c r="T18" s="7">
        <f>SUM(S18:S19)-MIN(S18:S19)</f>
        <v>518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4233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4037</v>
      </c>
    </row>
    <row r="21" spans="2:9" ht="26.25">
      <c r="B21" s="35"/>
      <c r="I21" s="35"/>
    </row>
    <row r="22" spans="2:16" ht="24" thickBot="1">
      <c r="B22" s="32" t="s">
        <v>36</v>
      </c>
      <c r="F22" s="2" t="s">
        <v>0</v>
      </c>
      <c r="L22" s="32" t="s">
        <v>36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431</v>
      </c>
      <c r="D24" s="9"/>
      <c r="E24" s="6"/>
      <c r="F24" s="10"/>
      <c r="G24" s="10"/>
      <c r="H24" s="28">
        <v>10.08</v>
      </c>
      <c r="I24" s="12">
        <f>IF(OR(H24=0,H24&gt;11.5),0,TRUNC(58.015*(11.5-H24)^1.81))</f>
        <v>109</v>
      </c>
      <c r="J24" s="7">
        <f>SUM(I24:I26)-MIN(I24:I26)</f>
        <v>294</v>
      </c>
      <c r="L24" s="8">
        <v>60</v>
      </c>
      <c r="M24" s="3"/>
      <c r="N24" s="9"/>
      <c r="O24" s="6"/>
      <c r="P24" s="10"/>
      <c r="Q24" s="10"/>
      <c r="R24" s="28"/>
      <c r="S24" s="9">
        <f>IF(OR(R24=0,R24&gt;13),0,TRUNC(46.0849*(13-R24)^1.81))</f>
        <v>0</v>
      </c>
      <c r="T24" s="7">
        <f>SUM(S24:S26)-MIN(S24:S26)</f>
        <v>0</v>
      </c>
    </row>
    <row r="25" spans="2:20" ht="12.75">
      <c r="B25" s="13"/>
      <c r="C25" s="14" t="s">
        <v>432</v>
      </c>
      <c r="D25" s="15"/>
      <c r="E25" s="16"/>
      <c r="F25" s="17"/>
      <c r="G25" s="17"/>
      <c r="H25" s="29">
        <v>9.6</v>
      </c>
      <c r="I25" s="19">
        <f>IF(OR(H25=0,H25&gt;11.5),0,TRUNC(58.015*(11.5-H25)^1.81))</f>
        <v>185</v>
      </c>
      <c r="J25" s="20"/>
      <c r="L25" s="13"/>
      <c r="M25" s="14"/>
      <c r="N25" s="15"/>
      <c r="O25" s="16"/>
      <c r="P25" s="17"/>
      <c r="Q25" s="17"/>
      <c r="R25" s="29"/>
      <c r="S25" s="19">
        <f>IF(OR(R25=0,R25&gt;13),0,TRUNC(46.0849*(13-R25)^1.81))</f>
        <v>0</v>
      </c>
      <c r="T25" s="20"/>
    </row>
    <row r="26" spans="2:20" ht="13.5" thickBot="1">
      <c r="B26" s="13"/>
      <c r="C26" s="14" t="s">
        <v>170</v>
      </c>
      <c r="D26" s="15"/>
      <c r="E26" s="16"/>
      <c r="F26" s="17"/>
      <c r="G26" s="17"/>
      <c r="H26" s="29">
        <v>10.65</v>
      </c>
      <c r="I26" s="21">
        <f>IF(OR(H26=0,H26&gt;11.5),0,TRUNC(58.015*(11.5-H26)^1.81))</f>
        <v>43</v>
      </c>
      <c r="J26" s="20"/>
      <c r="L26" s="13"/>
      <c r="M26" s="14"/>
      <c r="N26" s="15"/>
      <c r="O26" s="16"/>
      <c r="P26" s="17"/>
      <c r="Q26" s="17"/>
      <c r="R26" s="29"/>
      <c r="S26" s="83">
        <f>IF(OR(R26=0,R26&gt;13),0,TRUNC(46.0849*(13-R26)^1.81))</f>
        <v>0</v>
      </c>
      <c r="T26" s="20"/>
    </row>
    <row r="27" spans="2:20" ht="13.5" thickTop="1">
      <c r="B27" s="8">
        <v>1000</v>
      </c>
      <c r="C27" s="3" t="s">
        <v>433</v>
      </c>
      <c r="D27" s="9"/>
      <c r="E27" s="6">
        <f>60*F27+H27</f>
        <v>221.87</v>
      </c>
      <c r="F27" s="10">
        <v>3</v>
      </c>
      <c r="G27" s="22" t="s">
        <v>8</v>
      </c>
      <c r="H27" s="81">
        <v>41.87</v>
      </c>
      <c r="I27" s="12">
        <f>IF(OR(E27=0,E27&gt;305.5),0,TRUNC(0.08713*(305.5-E27)^1.85))</f>
        <v>313</v>
      </c>
      <c r="J27" s="7">
        <f>SUM(I27:I29)-MIN(I27:I29)</f>
        <v>697</v>
      </c>
      <c r="L27" s="8">
        <v>600</v>
      </c>
      <c r="M27" s="3"/>
      <c r="N27" s="9"/>
      <c r="O27" s="24">
        <f>60*P27+R27</f>
        <v>0</v>
      </c>
      <c r="P27" s="10"/>
      <c r="Q27" s="22" t="s">
        <v>8</v>
      </c>
      <c r="R27" s="81"/>
      <c r="S27" s="12">
        <f>IF(OR(O27=0,O27&gt;254),0,TRUNC(0.11193*(254-O27)^1.88))</f>
        <v>0</v>
      </c>
      <c r="T27" s="7">
        <f>SUM(S27:S29)-MIN(S27:S29)</f>
        <v>0</v>
      </c>
    </row>
    <row r="28" spans="2:20" ht="12.75">
      <c r="B28" s="13"/>
      <c r="C28" s="14" t="s">
        <v>432</v>
      </c>
      <c r="D28" s="15"/>
      <c r="E28" s="16">
        <f>60*F28+H28</f>
        <v>212.14</v>
      </c>
      <c r="F28" s="17">
        <v>3</v>
      </c>
      <c r="G28" s="25" t="s">
        <v>8</v>
      </c>
      <c r="H28" s="82">
        <v>32.14</v>
      </c>
      <c r="I28" s="19">
        <f>IF(OR(E28=0,E28&gt;305.5),0,TRUNC(0.08713*(305.5-E28)^1.85))</f>
        <v>384</v>
      </c>
      <c r="J28" s="20"/>
      <c r="L28" s="13"/>
      <c r="M28" s="14"/>
      <c r="N28" s="15"/>
      <c r="O28" s="16">
        <f>60*P28+R28</f>
        <v>0</v>
      </c>
      <c r="P28" s="17"/>
      <c r="Q28" s="25" t="s">
        <v>8</v>
      </c>
      <c r="R28" s="82"/>
      <c r="S28" s="19">
        <f>IF(OR(O28=0,O28&gt;254),0,TRUNC(0.11193*(254-O28)^1.88))</f>
        <v>0</v>
      </c>
      <c r="T28" s="20"/>
    </row>
    <row r="29" spans="2:20" ht="13.5" thickBot="1">
      <c r="B29" s="13"/>
      <c r="C29" s="14" t="s">
        <v>434</v>
      </c>
      <c r="D29" s="15"/>
      <c r="E29" s="16">
        <f>60*F29+H29</f>
        <v>232.63</v>
      </c>
      <c r="F29" s="17">
        <v>3</v>
      </c>
      <c r="G29" s="27" t="s">
        <v>8</v>
      </c>
      <c r="H29" s="82">
        <v>52.63</v>
      </c>
      <c r="I29" s="19">
        <f>IF(OR(E29=0,E29&gt;305.5),0,TRUNC(0.08713*(305.5-E29)^1.85))</f>
        <v>243</v>
      </c>
      <c r="J29" s="20"/>
      <c r="L29" s="13"/>
      <c r="M29" s="14"/>
      <c r="N29" s="15"/>
      <c r="O29" s="16">
        <f>60*P29+R29</f>
        <v>0</v>
      </c>
      <c r="P29" s="17"/>
      <c r="Q29" s="27" t="s">
        <v>8</v>
      </c>
      <c r="R29" s="82"/>
      <c r="S29" s="19">
        <f>IF(OR(O29=0,O29&gt;254),0,TRUNC(0.11193*(254-O29)^1.88))</f>
        <v>0</v>
      </c>
      <c r="T29" s="20"/>
    </row>
    <row r="30" spans="2:20" ht="13.5" thickTop="1">
      <c r="B30" s="8" t="s">
        <v>9</v>
      </c>
      <c r="C30" s="3" t="s">
        <v>435</v>
      </c>
      <c r="D30" s="9"/>
      <c r="E30" s="6"/>
      <c r="F30" s="10"/>
      <c r="G30" s="10"/>
      <c r="H30" s="10">
        <v>115</v>
      </c>
      <c r="I30" s="12">
        <f>IF(H30=0,0,TRUNC(0.8465*(H30-75)^1.42))</f>
        <v>159</v>
      </c>
      <c r="J30" s="7">
        <f>SUM(I30:I32)-MIN(I30:I32)</f>
        <v>377</v>
      </c>
      <c r="L30" s="8" t="s">
        <v>9</v>
      </c>
      <c r="M30" s="3"/>
      <c r="N30" s="9"/>
      <c r="O30" s="6"/>
      <c r="P30" s="10"/>
      <c r="Q30" s="10"/>
      <c r="R30" s="10"/>
      <c r="S30" s="12">
        <f>IF(R30=0,0,TRUNC(1.84523*(R30-75)^1.348))</f>
        <v>0</v>
      </c>
      <c r="T30" s="7">
        <f>SUM(S30:S32)-MIN(S30:S32)</f>
        <v>0</v>
      </c>
    </row>
    <row r="31" spans="2:20" ht="12.75">
      <c r="B31" s="13"/>
      <c r="C31" s="14" t="s">
        <v>436</v>
      </c>
      <c r="D31" s="15"/>
      <c r="E31" s="16"/>
      <c r="F31" s="17"/>
      <c r="G31" s="17"/>
      <c r="H31" s="17">
        <v>125</v>
      </c>
      <c r="I31" s="19">
        <f>IF(H31=0,0,TRUNC(0.8465*(H31-75)^1.42))</f>
        <v>218</v>
      </c>
      <c r="J31" s="20"/>
      <c r="L31" s="13"/>
      <c r="M31" s="14"/>
      <c r="N31" s="15"/>
      <c r="O31" s="16"/>
      <c r="P31" s="17"/>
      <c r="Q31" s="17"/>
      <c r="R31" s="17"/>
      <c r="S31" s="19">
        <f>IF(R31=0,0,TRUNC(1.84523*(R31-75)^1.348))</f>
        <v>0</v>
      </c>
      <c r="T31" s="20"/>
    </row>
    <row r="32" spans="2:20" ht="13.5" thickBot="1">
      <c r="B32" s="13"/>
      <c r="C32" s="14"/>
      <c r="D32" s="15"/>
      <c r="E32" s="16"/>
      <c r="F32" s="17"/>
      <c r="G32" s="17"/>
      <c r="H32" s="17"/>
      <c r="I32" s="19">
        <f>IF(H32=0,0,TRUNC(0.8465*(H32-75)^1.42))</f>
        <v>0</v>
      </c>
      <c r="J32" s="20"/>
      <c r="L32" s="13"/>
      <c r="M32" s="14"/>
      <c r="N32" s="15"/>
      <c r="O32" s="16"/>
      <c r="P32" s="17"/>
      <c r="Q32" s="17"/>
      <c r="R32" s="17"/>
      <c r="S32" s="19">
        <f>IF(R32=0,0,TRUNC(1.84523*(R32-75)^1.348))</f>
        <v>0</v>
      </c>
      <c r="T32" s="20"/>
    </row>
    <row r="33" spans="2:20" ht="13.5" thickTop="1">
      <c r="B33" s="8" t="s">
        <v>10</v>
      </c>
      <c r="C33" s="3" t="s">
        <v>433</v>
      </c>
      <c r="D33" s="9"/>
      <c r="E33" s="6"/>
      <c r="F33" s="10"/>
      <c r="G33" s="10"/>
      <c r="H33" s="10">
        <v>378</v>
      </c>
      <c r="I33" s="12">
        <f>IF(H33=0,0,TRUNC(0.14354*(H33-220)^1.4))</f>
        <v>171</v>
      </c>
      <c r="J33" s="7">
        <f>SUM(I33:I35)-MIN(I33:I35)</f>
        <v>362</v>
      </c>
      <c r="L33" s="8" t="s">
        <v>10</v>
      </c>
      <c r="M33" s="3"/>
      <c r="N33" s="9"/>
      <c r="O33" s="6"/>
      <c r="P33" s="10"/>
      <c r="Q33" s="10"/>
      <c r="R33" s="10"/>
      <c r="S33" s="12">
        <f>IF(R33=0,0,TRUNC(0.188807*(R33-210)^1.41))</f>
        <v>0</v>
      </c>
      <c r="T33" s="7">
        <f>SUM(S33:S35)-MIN(S33:S35)</f>
        <v>0</v>
      </c>
    </row>
    <row r="34" spans="2:20" ht="12.75">
      <c r="B34" s="13"/>
      <c r="C34" s="14" t="s">
        <v>436</v>
      </c>
      <c r="D34" s="15"/>
      <c r="E34" s="16"/>
      <c r="F34" s="17"/>
      <c r="G34" s="17"/>
      <c r="H34" s="17">
        <v>391</v>
      </c>
      <c r="I34" s="19">
        <f>IF(H34=0,0,TRUNC(0.14354*(H34-220)^1.4))</f>
        <v>191</v>
      </c>
      <c r="J34" s="20"/>
      <c r="L34" s="13"/>
      <c r="M34" s="14"/>
      <c r="N34" s="15"/>
      <c r="O34" s="16"/>
      <c r="P34" s="17"/>
      <c r="Q34" s="17"/>
      <c r="R34" s="17"/>
      <c r="S34" s="19">
        <f>IF(R34=0,0,TRUNC(0.188807*(R34-210)^1.41))</f>
        <v>0</v>
      </c>
      <c r="T34" s="20"/>
    </row>
    <row r="35" spans="2:20" ht="13.5" thickBot="1">
      <c r="B35" s="13"/>
      <c r="C35" s="14" t="s">
        <v>435</v>
      </c>
      <c r="D35" s="15"/>
      <c r="E35" s="16"/>
      <c r="F35" s="17"/>
      <c r="G35" s="17"/>
      <c r="H35" s="17">
        <v>0</v>
      </c>
      <c r="I35" s="19">
        <f>IF(H35=0,0,TRUNC(0.14354*(H35-220)^1.4))</f>
        <v>0</v>
      </c>
      <c r="J35" s="20"/>
      <c r="L35" s="13"/>
      <c r="M35" s="14"/>
      <c r="N35" s="15"/>
      <c r="O35" s="16"/>
      <c r="P35" s="17"/>
      <c r="Q35" s="17"/>
      <c r="R35" s="17"/>
      <c r="S35" s="19">
        <f>IF(R35=0,0,TRUNC(0.188807*(R35-210)^1.41))</f>
        <v>0</v>
      </c>
      <c r="T35" s="20"/>
    </row>
    <row r="36" spans="2:20" ht="13.5" thickTop="1">
      <c r="B36" s="8"/>
      <c r="C36" s="3" t="s">
        <v>431</v>
      </c>
      <c r="D36" s="9"/>
      <c r="E36" s="6"/>
      <c r="F36" s="10"/>
      <c r="G36" s="10"/>
      <c r="H36" s="28">
        <v>43</v>
      </c>
      <c r="I36" s="12">
        <f>IF(H36=0,0,TRUNC(5.33*(H36-10)^1.1))</f>
        <v>249</v>
      </c>
      <c r="J36" s="7">
        <f>SUM(I36:I38)-MIN(I36:I38)</f>
        <v>446</v>
      </c>
      <c r="L36" s="8"/>
      <c r="M36" s="3"/>
      <c r="N36" s="9"/>
      <c r="O36" s="6"/>
      <c r="P36" s="10"/>
      <c r="Q36" s="10"/>
      <c r="R36" s="28"/>
      <c r="S36" s="12">
        <f>IF(R36=0,0,TRUNC(7.86*(R36-8)^1.1))</f>
        <v>0</v>
      </c>
      <c r="T36" s="7">
        <f>SUM(S36:S38)-MIN(S36:S38)</f>
        <v>0</v>
      </c>
    </row>
    <row r="37" spans="2:20" ht="12.75">
      <c r="B37" s="13" t="s">
        <v>11</v>
      </c>
      <c r="C37" s="14" t="s">
        <v>434</v>
      </c>
      <c r="D37" s="15"/>
      <c r="E37" s="16"/>
      <c r="F37" s="17"/>
      <c r="G37" s="17"/>
      <c r="H37" s="29">
        <v>33.9</v>
      </c>
      <c r="I37" s="19">
        <f>IF(H37=0,0,TRUNC(5.33*(H37-10)^1.1))</f>
        <v>174</v>
      </c>
      <c r="J37" s="20"/>
      <c r="L37" s="13" t="s">
        <v>11</v>
      </c>
      <c r="M37" s="14"/>
      <c r="N37" s="15"/>
      <c r="O37" s="16"/>
      <c r="P37" s="17"/>
      <c r="Q37" s="17"/>
      <c r="R37" s="29"/>
      <c r="S37" s="19">
        <f>IF(R37=0,0,TRUNC(7.86*(R37-8)^1.1))</f>
        <v>0</v>
      </c>
      <c r="T37" s="20"/>
    </row>
    <row r="38" spans="2:20" ht="13.5" thickBot="1">
      <c r="B38" s="13"/>
      <c r="C38" s="14" t="s">
        <v>170</v>
      </c>
      <c r="D38" s="15"/>
      <c r="E38" s="16"/>
      <c r="F38" s="17"/>
      <c r="G38" s="17"/>
      <c r="H38" s="29">
        <v>36.7</v>
      </c>
      <c r="I38" s="19">
        <f>IF(H38=0,0,TRUNC(5.33*(H38-10)^1.1))</f>
        <v>197</v>
      </c>
      <c r="J38" s="20"/>
      <c r="L38" s="13"/>
      <c r="M38" s="14"/>
      <c r="N38" s="15"/>
      <c r="O38" s="16"/>
      <c r="P38" s="17"/>
      <c r="Q38" s="17"/>
      <c r="R38" s="29"/>
      <c r="S38" s="19">
        <f>IF(R38=0,0,TRUNC(7.86*(R38-8)^1.1))</f>
        <v>0</v>
      </c>
      <c r="T38" s="20"/>
    </row>
    <row r="39" spans="2:20" ht="13.5" thickTop="1">
      <c r="B39" s="8" t="s">
        <v>12</v>
      </c>
      <c r="C39" s="3" t="s">
        <v>431</v>
      </c>
      <c r="D39" s="9"/>
      <c r="E39" s="6"/>
      <c r="F39" s="10"/>
      <c r="G39" s="10"/>
      <c r="H39" s="28">
        <v>34.6</v>
      </c>
      <c r="I39" s="12">
        <f>IF(OR(H39=0,H39&gt;44),0,TRUNC(4.86338*(44-H39)^1.81))</f>
        <v>280</v>
      </c>
      <c r="J39" s="7">
        <f>SUM(I39:I40)-MIN(I39:I40)</f>
        <v>280</v>
      </c>
      <c r="L39" s="8" t="s">
        <v>12</v>
      </c>
      <c r="M39" s="3"/>
      <c r="N39" s="9"/>
      <c r="O39" s="6"/>
      <c r="P39" s="10"/>
      <c r="Q39" s="10"/>
      <c r="R39" s="11"/>
      <c r="S39" s="12">
        <f>IF(OR(R39=0,R39&gt;50),0,TRUNC(3.84286*(50-R39)^1.81))</f>
        <v>0</v>
      </c>
      <c r="T39" s="7">
        <f>SUM(S39:S40)-MIN(S39:S40)</f>
        <v>0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2456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0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V12" sqref="V12"/>
    </sheetView>
  </sheetViews>
  <sheetFormatPr defaultColWidth="9.00390625" defaultRowHeight="12.75"/>
  <cols>
    <col min="1" max="1" width="1.00390625" style="0" customWidth="1"/>
    <col min="2" max="2" width="7.625" style="0" customWidth="1"/>
    <col min="3" max="3" width="18.875" style="0" customWidth="1"/>
    <col min="4" max="4" width="1.378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7.875" style="0" customWidth="1"/>
    <col min="9" max="9" width="7.625" style="0" customWidth="1"/>
    <col min="10" max="10" width="8.50390625" style="0" customWidth="1"/>
    <col min="11" max="11" width="1.00390625" style="0" customWidth="1"/>
    <col min="12" max="12" width="6.375" style="0" customWidth="1"/>
    <col min="13" max="13" width="19.375" style="0" customWidth="1"/>
    <col min="14" max="14" width="1.625" style="0" customWidth="1"/>
    <col min="15" max="15" width="9.875" style="0" hidden="1" customWidth="1"/>
    <col min="16" max="16" width="3.50390625" style="0" customWidth="1"/>
    <col min="17" max="17" width="1.00390625" style="0" customWidth="1"/>
    <col min="18" max="18" width="6.00390625" style="0" customWidth="1"/>
    <col min="19" max="19" width="7.50390625" style="0" customWidth="1"/>
    <col min="20" max="20" width="8.50390625" style="0" customWidth="1"/>
    <col min="21" max="21" width="1.625" style="0" customWidth="1"/>
  </cols>
  <sheetData>
    <row r="1" spans="1:16" ht="24" thickBot="1">
      <c r="A1">
        <v>5</v>
      </c>
      <c r="B1" s="32" t="s">
        <v>39</v>
      </c>
      <c r="F1" s="2" t="s">
        <v>15</v>
      </c>
      <c r="L1" s="32" t="s">
        <v>39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/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/>
      <c r="D3" s="9"/>
      <c r="E3" s="6"/>
      <c r="F3" s="10"/>
      <c r="G3" s="10"/>
      <c r="H3" s="28"/>
      <c r="I3" s="12">
        <f>IF(OR(H3=0,H3&gt;11.5),0,TRUNC(58.015*(11.5-H3)^1.81))</f>
        <v>0</v>
      </c>
      <c r="J3" s="7">
        <f>SUM(I3:I5)-MIN(I3:I5)</f>
        <v>470</v>
      </c>
      <c r="L3" s="8">
        <v>60</v>
      </c>
      <c r="M3" s="3" t="s">
        <v>442</v>
      </c>
      <c r="N3" s="9"/>
      <c r="O3" s="6"/>
      <c r="P3" s="10"/>
      <c r="Q3" s="10"/>
      <c r="R3" s="28">
        <v>8.86</v>
      </c>
      <c r="S3" s="9">
        <f>IF(OR(R3=0,R3&gt;13),0,TRUNC(46.0849*(13-R3)^1.81))</f>
        <v>603</v>
      </c>
      <c r="T3" s="7">
        <f>SUM(S3:S5)-MIN(S3:S5)</f>
        <v>1073</v>
      </c>
    </row>
    <row r="4" spans="2:20" ht="12.75">
      <c r="B4" s="13"/>
      <c r="C4" s="14" t="s">
        <v>276</v>
      </c>
      <c r="D4" s="15"/>
      <c r="E4" s="16"/>
      <c r="F4" s="17"/>
      <c r="G4" s="17"/>
      <c r="H4" s="29">
        <v>8.32</v>
      </c>
      <c r="I4" s="19">
        <f>IF(OR(H4=0,H4&gt;11.5),0,TRUNC(58.015*(11.5-H4)^1.81))</f>
        <v>470</v>
      </c>
      <c r="J4" s="20"/>
      <c r="L4" s="13"/>
      <c r="M4" s="14" t="s">
        <v>443</v>
      </c>
      <c r="N4" s="15"/>
      <c r="O4" s="16"/>
      <c r="P4" s="17"/>
      <c r="Q4" s="17"/>
      <c r="R4" s="29">
        <v>9.39</v>
      </c>
      <c r="S4" s="19">
        <f>IF(OR(R4=0,R4&gt;13),0,TRUNC(46.0849*(13-R4)^1.81))</f>
        <v>470</v>
      </c>
      <c r="T4" s="20"/>
    </row>
    <row r="5" spans="2:20" ht="13.5" thickBot="1">
      <c r="B5" s="13"/>
      <c r="C5" s="14"/>
      <c r="D5" s="15"/>
      <c r="E5" s="16"/>
      <c r="F5" s="17"/>
      <c r="G5" s="17"/>
      <c r="H5" s="29"/>
      <c r="I5" s="21">
        <f>IF(OR(H5=0,H5&gt;11.5),0,TRUNC(58.015*(11.5-H5)^1.81))</f>
        <v>0</v>
      </c>
      <c r="J5" s="20"/>
      <c r="L5" s="13"/>
      <c r="M5" s="14"/>
      <c r="N5" s="15"/>
      <c r="O5" s="16"/>
      <c r="P5" s="17"/>
      <c r="Q5" s="17"/>
      <c r="R5" s="29"/>
      <c r="S5" s="83">
        <f>IF(OR(R5=0,R5&gt;13),0,TRUNC(46.0849*(13-R5)^1.81))</f>
        <v>0</v>
      </c>
      <c r="T5" s="20"/>
    </row>
    <row r="6" spans="2:20" ht="13.5" thickTop="1">
      <c r="B6" s="8">
        <v>1500</v>
      </c>
      <c r="C6" s="3" t="s">
        <v>439</v>
      </c>
      <c r="D6" s="9"/>
      <c r="E6" s="6">
        <f>60*F6+H6</f>
        <v>336.58</v>
      </c>
      <c r="F6" s="10">
        <v>5</v>
      </c>
      <c r="G6" s="22" t="s">
        <v>8</v>
      </c>
      <c r="H6" s="81">
        <v>36.58</v>
      </c>
      <c r="I6" s="12">
        <f>IF(OR(E6=0,E6&gt;480),0,TRUNC(0.03768*(480-E6)^1.85))</f>
        <v>367</v>
      </c>
      <c r="J6" s="7">
        <f>SUM(I6:I8)-MIN(I6:I8)</f>
        <v>633</v>
      </c>
      <c r="L6" s="8">
        <v>800</v>
      </c>
      <c r="M6" s="3" t="s">
        <v>444</v>
      </c>
      <c r="N6" s="9"/>
      <c r="O6" s="24">
        <f>60*P6+R6</f>
        <v>160.17000000000002</v>
      </c>
      <c r="P6" s="10">
        <v>2</v>
      </c>
      <c r="Q6" s="22" t="s">
        <v>8</v>
      </c>
      <c r="R6" s="81">
        <v>40.17</v>
      </c>
      <c r="S6" s="12">
        <f>IF(OR(O6=0,O6&gt;254),0,TRUNC(0.11193*(254-O6)^1.88))</f>
        <v>571</v>
      </c>
      <c r="T6" s="7">
        <f>SUM(S6:S8)-MIN(S6:S8)</f>
        <v>962</v>
      </c>
    </row>
    <row r="7" spans="2:20" ht="12.75">
      <c r="B7" s="13"/>
      <c r="C7" s="14" t="s">
        <v>265</v>
      </c>
      <c r="D7" s="15"/>
      <c r="E7" s="16">
        <f>60*F7+H7</f>
        <v>359.51</v>
      </c>
      <c r="F7" s="17">
        <v>5</v>
      </c>
      <c r="G7" s="25" t="s">
        <v>8</v>
      </c>
      <c r="H7" s="82">
        <v>59.51</v>
      </c>
      <c r="I7" s="19">
        <f>IF(OR(E7=0,E7&gt;480),0,TRUNC(0.03768*(480-E7)^1.85))</f>
        <v>266</v>
      </c>
      <c r="J7" s="20"/>
      <c r="L7" s="13"/>
      <c r="M7" s="14" t="s">
        <v>239</v>
      </c>
      <c r="N7" s="15"/>
      <c r="O7" s="16">
        <f>60*P7+R7</f>
        <v>177.27</v>
      </c>
      <c r="P7" s="17">
        <v>2</v>
      </c>
      <c r="Q7" s="25" t="s">
        <v>8</v>
      </c>
      <c r="R7" s="82">
        <v>57.27</v>
      </c>
      <c r="S7" s="19">
        <f>IF(OR(O7=0,O7&gt;254),0,TRUNC(0.11193*(254-O7)^1.88))</f>
        <v>391</v>
      </c>
      <c r="T7" s="20"/>
    </row>
    <row r="8" spans="2:20" ht="13.5" thickBot="1">
      <c r="B8" s="13"/>
      <c r="C8" s="14"/>
      <c r="D8" s="15"/>
      <c r="E8" s="16">
        <f>60*F8+H8</f>
        <v>0</v>
      </c>
      <c r="F8" s="17"/>
      <c r="G8" s="27" t="s">
        <v>8</v>
      </c>
      <c r="H8" s="82"/>
      <c r="I8" s="19">
        <f>IF(OR(E8=0,E8&gt;480),0,TRUNC(0.03768*(480-E8)^1.85))</f>
        <v>0</v>
      </c>
      <c r="J8" s="20"/>
      <c r="L8" s="13"/>
      <c r="M8" s="14" t="s">
        <v>445</v>
      </c>
      <c r="N8" s="15"/>
      <c r="O8" s="16">
        <f>60*P8+R8</f>
        <v>182.64</v>
      </c>
      <c r="P8" s="17">
        <v>3</v>
      </c>
      <c r="Q8" s="27" t="s">
        <v>8</v>
      </c>
      <c r="R8" s="82">
        <v>2.64</v>
      </c>
      <c r="S8" s="19">
        <f>IF(OR(O8=0,O8&gt;254),0,TRUNC(0.11193*(254-O8)^1.88))</f>
        <v>341</v>
      </c>
      <c r="T8" s="20"/>
    </row>
    <row r="9" spans="2:20" ht="13.5" thickTop="1">
      <c r="B9" s="8" t="s">
        <v>9</v>
      </c>
      <c r="C9" s="3" t="s">
        <v>440</v>
      </c>
      <c r="D9" s="9"/>
      <c r="E9" s="6"/>
      <c r="F9" s="10"/>
      <c r="G9" s="10"/>
      <c r="H9" s="10">
        <v>165</v>
      </c>
      <c r="I9" s="12">
        <f>IF(H9=0,0,TRUNC(0.8465*(H9-75)^1.42))</f>
        <v>504</v>
      </c>
      <c r="J9" s="7">
        <f>SUM(I9:I11)-MIN(I9:I11)</f>
        <v>893</v>
      </c>
      <c r="L9" s="8" t="s">
        <v>9</v>
      </c>
      <c r="M9" s="3" t="s">
        <v>446</v>
      </c>
      <c r="N9" s="9"/>
      <c r="O9" s="6"/>
      <c r="P9" s="10"/>
      <c r="Q9" s="10"/>
      <c r="R9" s="10">
        <v>135</v>
      </c>
      <c r="S9" s="12">
        <f>IF(R9=0,0,TRUNC(1.84523*(R9-75)^1.348))</f>
        <v>460</v>
      </c>
      <c r="T9" s="7">
        <f>SUM(S9:S11)-MIN(S9:S11)</f>
        <v>869</v>
      </c>
    </row>
    <row r="10" spans="2:20" ht="12.75">
      <c r="B10" s="13"/>
      <c r="C10" s="14" t="s">
        <v>441</v>
      </c>
      <c r="D10" s="15"/>
      <c r="E10" s="16"/>
      <c r="F10" s="17"/>
      <c r="G10" s="17"/>
      <c r="H10" s="17">
        <v>150</v>
      </c>
      <c r="I10" s="19">
        <f>IF(H10=0,0,TRUNC(0.8465*(H10-75)^1.42))</f>
        <v>389</v>
      </c>
      <c r="J10" s="20"/>
      <c r="L10" s="13"/>
      <c r="M10" s="14" t="s">
        <v>447</v>
      </c>
      <c r="N10" s="15"/>
      <c r="O10" s="16"/>
      <c r="P10" s="17"/>
      <c r="Q10" s="17"/>
      <c r="R10" s="17">
        <v>125</v>
      </c>
      <c r="S10" s="19">
        <f>IF(R10=0,0,TRUNC(1.84523*(R10-75)^1.348))</f>
        <v>359</v>
      </c>
      <c r="T10" s="20"/>
    </row>
    <row r="11" spans="2:20" ht="13.5" thickBot="1">
      <c r="B11" s="13"/>
      <c r="C11" s="14"/>
      <c r="D11" s="15"/>
      <c r="E11" s="16"/>
      <c r="F11" s="17"/>
      <c r="G11" s="17"/>
      <c r="H11" s="17"/>
      <c r="I11" s="19">
        <f>IF(H11=0,0,TRUNC(0.8465*(H11-75)^1.42))</f>
        <v>0</v>
      </c>
      <c r="J11" s="20"/>
      <c r="L11" s="13"/>
      <c r="M11" s="14" t="s">
        <v>448</v>
      </c>
      <c r="N11" s="15"/>
      <c r="O11" s="16"/>
      <c r="P11" s="17"/>
      <c r="Q11" s="17"/>
      <c r="R11" s="17">
        <v>130</v>
      </c>
      <c r="S11" s="19">
        <f>IF(R11=0,0,TRUNC(1.84523*(R11-75)^1.348))</f>
        <v>409</v>
      </c>
      <c r="T11" s="20"/>
    </row>
    <row r="12" spans="2:20" ht="13.5" thickTop="1">
      <c r="B12" s="8" t="s">
        <v>10</v>
      </c>
      <c r="C12" s="3" t="s">
        <v>439</v>
      </c>
      <c r="D12" s="9"/>
      <c r="E12" s="6"/>
      <c r="F12" s="10"/>
      <c r="G12" s="10"/>
      <c r="H12" s="10">
        <v>435</v>
      </c>
      <c r="I12" s="12">
        <f>IF(H12=0,0,TRUNC(0.14354*(H12-220)^1.4))</f>
        <v>264</v>
      </c>
      <c r="J12" s="7">
        <f>SUM(I12:I14)-MIN(I12:I14)</f>
        <v>533</v>
      </c>
      <c r="L12" s="8" t="s">
        <v>10</v>
      </c>
      <c r="M12" s="3" t="s">
        <v>449</v>
      </c>
      <c r="N12" s="9"/>
      <c r="O12" s="6"/>
      <c r="P12" s="10"/>
      <c r="Q12" s="10"/>
      <c r="R12" s="10">
        <v>398</v>
      </c>
      <c r="S12" s="12">
        <f>IF(R12=0,0,TRUNC(0.188807*(R12-210)^1.41))</f>
        <v>303</v>
      </c>
      <c r="T12" s="7">
        <f>SUM(S12:S14)-MIN(S12:S14)</f>
        <v>622</v>
      </c>
    </row>
    <row r="13" spans="2:20" ht="12.75">
      <c r="B13" s="13"/>
      <c r="C13" s="14" t="s">
        <v>438</v>
      </c>
      <c r="D13" s="15"/>
      <c r="E13" s="16"/>
      <c r="F13" s="17"/>
      <c r="G13" s="17"/>
      <c r="H13" s="17">
        <v>0</v>
      </c>
      <c r="I13" s="19">
        <f>IF(H13=0,0,TRUNC(0.14354*(H13-220)^1.4))</f>
        <v>0</v>
      </c>
      <c r="J13" s="20"/>
      <c r="L13" s="13"/>
      <c r="M13" s="14" t="s">
        <v>444</v>
      </c>
      <c r="N13" s="15"/>
      <c r="O13" s="16"/>
      <c r="P13" s="17"/>
      <c r="Q13" s="17"/>
      <c r="R13" s="17">
        <v>405</v>
      </c>
      <c r="S13" s="19">
        <f>IF(R13=0,0,TRUNC(0.188807*(R13-210)^1.41))</f>
        <v>319</v>
      </c>
      <c r="T13" s="20"/>
    </row>
    <row r="14" spans="2:20" ht="13.5" thickBot="1">
      <c r="B14" s="13"/>
      <c r="C14" s="14" t="s">
        <v>265</v>
      </c>
      <c r="D14" s="15"/>
      <c r="E14" s="16"/>
      <c r="F14" s="17"/>
      <c r="G14" s="17"/>
      <c r="H14" s="17">
        <v>438</v>
      </c>
      <c r="I14" s="19">
        <f>IF(H14=0,0,TRUNC(0.14354*(H14-220)^1.4))</f>
        <v>269</v>
      </c>
      <c r="J14" s="20"/>
      <c r="L14" s="13"/>
      <c r="M14" s="14"/>
      <c r="N14" s="15"/>
      <c r="O14" s="16"/>
      <c r="P14" s="17"/>
      <c r="Q14" s="17"/>
      <c r="R14" s="17"/>
      <c r="S14" s="21">
        <f>IF(R14=0,0,TRUNC(0.188807*(R14-210)^1.41))</f>
        <v>0</v>
      </c>
      <c r="T14" s="20"/>
    </row>
    <row r="15" spans="2:20" ht="13.5" thickTop="1">
      <c r="B15" s="8" t="s">
        <v>17</v>
      </c>
      <c r="C15" s="3" t="s">
        <v>440</v>
      </c>
      <c r="D15" s="9"/>
      <c r="E15" s="6"/>
      <c r="F15" s="10"/>
      <c r="G15" s="10"/>
      <c r="H15" s="28">
        <v>10.5</v>
      </c>
      <c r="I15" s="12">
        <f>IF(H15=0,0,TRUNC(51.39*(H15-1.5)^1.05))</f>
        <v>516</v>
      </c>
      <c r="J15" s="7">
        <f>SUM(I15:I17)-MIN(I15:I17)</f>
        <v>993</v>
      </c>
      <c r="L15" s="8" t="s">
        <v>17</v>
      </c>
      <c r="M15" s="3" t="s">
        <v>449</v>
      </c>
      <c r="N15" s="9"/>
      <c r="O15" s="6"/>
      <c r="P15" s="10"/>
      <c r="Q15" s="10"/>
      <c r="R15" s="28">
        <v>7.75</v>
      </c>
      <c r="S15" s="12">
        <f>IF(R15=0,0,TRUNC(56.0211*(R15-1.5)^1.05))</f>
        <v>383</v>
      </c>
      <c r="T15" s="7">
        <f>SUM(S15:S17)-MIN(S15:S17)</f>
        <v>686</v>
      </c>
    </row>
    <row r="16" spans="2:20" ht="12.75">
      <c r="B16" s="13" t="s">
        <v>18</v>
      </c>
      <c r="C16" s="14" t="s">
        <v>441</v>
      </c>
      <c r="D16" s="15"/>
      <c r="E16" s="16"/>
      <c r="F16" s="17"/>
      <c r="G16" s="17"/>
      <c r="H16" s="29">
        <v>9.44</v>
      </c>
      <c r="I16" s="19">
        <f>IF(H16=0,0,TRUNC(51.39*(H16-1.5)^1.05))</f>
        <v>452</v>
      </c>
      <c r="J16" s="20"/>
      <c r="L16" s="13" t="s">
        <v>19</v>
      </c>
      <c r="M16" s="14" t="s">
        <v>448</v>
      </c>
      <c r="N16" s="15"/>
      <c r="O16" s="16"/>
      <c r="P16" s="17"/>
      <c r="Q16" s="17"/>
      <c r="R16" s="29">
        <v>6.2</v>
      </c>
      <c r="S16" s="19">
        <f>IF(R16=0,0,TRUNC(56.0211*(R16-1.5)^1.05))</f>
        <v>284</v>
      </c>
      <c r="T16" s="20"/>
    </row>
    <row r="17" spans="2:20" ht="13.5" thickBot="1">
      <c r="B17" s="13"/>
      <c r="C17" s="14" t="s">
        <v>276</v>
      </c>
      <c r="D17" s="15"/>
      <c r="E17" s="16"/>
      <c r="F17" s="17"/>
      <c r="G17" s="17"/>
      <c r="H17" s="29">
        <v>9.85</v>
      </c>
      <c r="I17" s="19">
        <f>IF(H17=0,0,TRUNC(51.39*(H17-1.5)^1.05))</f>
        <v>477</v>
      </c>
      <c r="J17" s="20"/>
      <c r="L17" s="13"/>
      <c r="M17" s="14" t="s">
        <v>447</v>
      </c>
      <c r="N17" s="15"/>
      <c r="O17" s="16"/>
      <c r="P17" s="17"/>
      <c r="Q17" s="17"/>
      <c r="R17" s="29">
        <v>6.5</v>
      </c>
      <c r="S17" s="21">
        <f>IF(R17=0,0,TRUNC(56.0211*(R17-1.5)^1.05))</f>
        <v>303</v>
      </c>
      <c r="T17" s="20"/>
    </row>
    <row r="18" spans="2:20" ht="13.5" thickTop="1">
      <c r="B18" s="8" t="s">
        <v>12</v>
      </c>
      <c r="C18" s="3" t="s">
        <v>437</v>
      </c>
      <c r="D18" s="9"/>
      <c r="E18" s="6"/>
      <c r="F18" s="10"/>
      <c r="G18" s="10"/>
      <c r="H18" s="28">
        <v>33.49</v>
      </c>
      <c r="I18" s="12">
        <f>IF(OR(H18=0,H18&gt;44),0,TRUNC(4.86338*(44-H18)^1.81))</f>
        <v>343</v>
      </c>
      <c r="J18" s="7">
        <f>SUM(I18:I19)-MIN(I18:I19)</f>
        <v>343</v>
      </c>
      <c r="L18" s="8" t="s">
        <v>12</v>
      </c>
      <c r="M18" s="3" t="s">
        <v>442</v>
      </c>
      <c r="N18" s="9"/>
      <c r="O18" s="6"/>
      <c r="P18" s="10"/>
      <c r="Q18" s="10"/>
      <c r="R18" s="28">
        <v>34.03</v>
      </c>
      <c r="S18" s="12">
        <f>IF(OR(R18=0,R18&gt;50),0,TRUNC(3.84286*(50-R18)^1.81))</f>
        <v>578</v>
      </c>
      <c r="T18" s="7">
        <f>SUM(S18:S19)-MIN(S18:S19)</f>
        <v>578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3865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4790</v>
      </c>
    </row>
    <row r="21" spans="2:9" ht="26.25">
      <c r="B21" s="35"/>
      <c r="I21" s="35"/>
    </row>
    <row r="22" spans="2:16" ht="24" thickBot="1">
      <c r="B22" s="32" t="s">
        <v>39</v>
      </c>
      <c r="F22" s="2" t="s">
        <v>0</v>
      </c>
      <c r="L22" s="32" t="s">
        <v>39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450</v>
      </c>
      <c r="D24" s="9"/>
      <c r="E24" s="6"/>
      <c r="F24" s="10"/>
      <c r="G24" s="10"/>
      <c r="H24" s="28">
        <v>8.53</v>
      </c>
      <c r="I24" s="12">
        <f>IF(OR(H24=0,H24&gt;11.5),0,TRUNC(58.015*(11.5-H24)^1.81))</f>
        <v>416</v>
      </c>
      <c r="J24" s="7">
        <f>SUM(I24:I26)-MIN(I24:I26)</f>
        <v>642</v>
      </c>
      <c r="L24" s="8">
        <v>60</v>
      </c>
      <c r="M24" s="3" t="s">
        <v>456</v>
      </c>
      <c r="N24" s="9"/>
      <c r="O24" s="6"/>
      <c r="P24" s="10"/>
      <c r="Q24" s="10"/>
      <c r="R24" s="28">
        <v>9.56</v>
      </c>
      <c r="S24" s="9">
        <f>IF(OR(R24=0,R24&gt;13),0,TRUNC(46.0849*(13-R24)^1.81))</f>
        <v>431</v>
      </c>
      <c r="T24" s="7">
        <f>SUM(S24:S26)-MIN(S24:S26)</f>
        <v>835</v>
      </c>
    </row>
    <row r="25" spans="2:20" ht="12.75">
      <c r="B25" s="13"/>
      <c r="C25" s="14" t="s">
        <v>208</v>
      </c>
      <c r="D25" s="15"/>
      <c r="E25" s="16"/>
      <c r="F25" s="17"/>
      <c r="G25" s="17"/>
      <c r="H25" s="29">
        <v>9.88</v>
      </c>
      <c r="I25" s="19">
        <f>IF(OR(H25=0,H25&gt;11.5),0,TRUNC(58.015*(11.5-H25)^1.81))</f>
        <v>138</v>
      </c>
      <c r="J25" s="20"/>
      <c r="L25" s="13"/>
      <c r="M25" s="14" t="s">
        <v>457</v>
      </c>
      <c r="N25" s="15"/>
      <c r="O25" s="16"/>
      <c r="P25" s="17"/>
      <c r="Q25" s="17"/>
      <c r="R25" s="29">
        <v>9.68</v>
      </c>
      <c r="S25" s="19">
        <f>IF(OR(R25=0,R25&gt;13),0,TRUNC(46.0849*(13-R25)^1.81))</f>
        <v>404</v>
      </c>
      <c r="T25" s="20"/>
    </row>
    <row r="26" spans="2:20" ht="13.5" thickBot="1">
      <c r="B26" s="13"/>
      <c r="C26" s="14" t="s">
        <v>451</v>
      </c>
      <c r="D26" s="15"/>
      <c r="E26" s="16"/>
      <c r="F26" s="17"/>
      <c r="G26" s="17"/>
      <c r="H26" s="29">
        <v>9.38</v>
      </c>
      <c r="I26" s="21">
        <f>IF(OR(H26=0,H26&gt;11.5),0,TRUNC(58.015*(11.5-H26)^1.81))</f>
        <v>226</v>
      </c>
      <c r="J26" s="20"/>
      <c r="L26" s="13"/>
      <c r="M26" s="14" t="s">
        <v>248</v>
      </c>
      <c r="N26" s="15"/>
      <c r="O26" s="16"/>
      <c r="P26" s="17"/>
      <c r="Q26" s="17"/>
      <c r="R26" s="29">
        <v>10.27</v>
      </c>
      <c r="S26" s="83">
        <f>IF(OR(R26=0,R26&gt;13),0,TRUNC(46.0849*(13-R26)^1.81))</f>
        <v>283</v>
      </c>
      <c r="T26" s="20"/>
    </row>
    <row r="27" spans="2:20" ht="13.5" thickTop="1">
      <c r="B27" s="8">
        <v>1000</v>
      </c>
      <c r="C27" s="3"/>
      <c r="D27" s="9"/>
      <c r="E27" s="6">
        <f>60*F27+H27</f>
        <v>0</v>
      </c>
      <c r="F27" s="10"/>
      <c r="G27" s="22" t="s">
        <v>8</v>
      </c>
      <c r="H27" s="81"/>
      <c r="I27" s="12">
        <f>IF(OR(E27=0,E27&gt;305.5),0,TRUNC(0.08713*(305.5-E27)^1.85))</f>
        <v>0</v>
      </c>
      <c r="J27" s="7">
        <f>SUM(I27:I29)-MIN(I27:I29)</f>
        <v>403</v>
      </c>
      <c r="L27" s="8">
        <v>600</v>
      </c>
      <c r="M27" s="3" t="s">
        <v>462</v>
      </c>
      <c r="N27" s="9"/>
      <c r="O27" s="24">
        <f>60*P27+R27</f>
        <v>150.49</v>
      </c>
      <c r="P27" s="10">
        <v>2</v>
      </c>
      <c r="Q27" s="22" t="s">
        <v>8</v>
      </c>
      <c r="R27" s="81">
        <v>30.49</v>
      </c>
      <c r="S27" s="12">
        <f>IF(OR(O27=0,O27&gt;185),0,TRUNC(0.19889*(185-O27)^1.88))</f>
        <v>154</v>
      </c>
      <c r="T27" s="7">
        <f>SUM(S27:S29)-MIN(S27:S29)</f>
        <v>795</v>
      </c>
    </row>
    <row r="28" spans="2:20" ht="12.75">
      <c r="B28" s="13"/>
      <c r="C28" s="14" t="s">
        <v>208</v>
      </c>
      <c r="D28" s="15"/>
      <c r="E28" s="16">
        <f>60*F28+H28</f>
        <v>245.05</v>
      </c>
      <c r="F28" s="17">
        <v>4</v>
      </c>
      <c r="G28" s="25" t="s">
        <v>8</v>
      </c>
      <c r="H28" s="82">
        <v>5.05</v>
      </c>
      <c r="I28" s="19">
        <f>IF(OR(E28=0,E28&gt;305.5),0,TRUNC(0.08713*(305.5-E28)^1.85))</f>
        <v>172</v>
      </c>
      <c r="J28" s="20"/>
      <c r="L28" s="13"/>
      <c r="M28" s="14" t="s">
        <v>459</v>
      </c>
      <c r="N28" s="15"/>
      <c r="O28" s="16">
        <f>60*P28+R28</f>
        <v>122.65</v>
      </c>
      <c r="P28" s="17">
        <v>2</v>
      </c>
      <c r="Q28" s="25" t="s">
        <v>8</v>
      </c>
      <c r="R28" s="82">
        <v>2.65</v>
      </c>
      <c r="S28" s="19">
        <f>IF(OR(O28=0,O28&gt;185),0,TRUNC(0.19889*(185-O28)^1.88))</f>
        <v>470</v>
      </c>
      <c r="T28" s="20"/>
    </row>
    <row r="29" spans="2:20" ht="13.5" thickBot="1">
      <c r="B29" s="13"/>
      <c r="C29" s="14" t="s">
        <v>451</v>
      </c>
      <c r="D29" s="15"/>
      <c r="E29" s="16">
        <f>60*F29+H29</f>
        <v>234.53</v>
      </c>
      <c r="F29" s="17">
        <v>3</v>
      </c>
      <c r="G29" s="27" t="s">
        <v>8</v>
      </c>
      <c r="H29" s="82">
        <v>54.53</v>
      </c>
      <c r="I29" s="19">
        <f>IF(OR(E29=0,E29&gt;305.5),0,TRUNC(0.08713*(305.5-E29)^1.85))</f>
        <v>231</v>
      </c>
      <c r="J29" s="20"/>
      <c r="L29" s="13"/>
      <c r="M29" s="14" t="s">
        <v>460</v>
      </c>
      <c r="N29" s="15"/>
      <c r="O29" s="16">
        <f>60*P29+R29</f>
        <v>133.74</v>
      </c>
      <c r="P29" s="17">
        <v>2</v>
      </c>
      <c r="Q29" s="27" t="s">
        <v>8</v>
      </c>
      <c r="R29" s="82">
        <v>13.74</v>
      </c>
      <c r="S29" s="19">
        <f>IF(OR(O29=0,O29&gt;185),0,TRUNC(0.19889*(185-O29)^1.88))</f>
        <v>325</v>
      </c>
      <c r="T29" s="20"/>
    </row>
    <row r="30" spans="2:20" ht="13.5" thickTop="1">
      <c r="B30" s="8" t="s">
        <v>9</v>
      </c>
      <c r="C30" s="3" t="s">
        <v>452</v>
      </c>
      <c r="D30" s="9"/>
      <c r="E30" s="6"/>
      <c r="F30" s="10"/>
      <c r="G30" s="10"/>
      <c r="H30" s="10">
        <v>150</v>
      </c>
      <c r="I30" s="12">
        <f>IF(H30=0,0,TRUNC(0.8465*(H30-75)^1.42))</f>
        <v>389</v>
      </c>
      <c r="J30" s="7">
        <f>SUM(I30:I32)-MIN(I30:I32)</f>
        <v>778</v>
      </c>
      <c r="L30" s="8" t="s">
        <v>9</v>
      </c>
      <c r="M30" s="3" t="s">
        <v>461</v>
      </c>
      <c r="N30" s="9"/>
      <c r="O30" s="6"/>
      <c r="P30" s="10"/>
      <c r="Q30" s="10"/>
      <c r="R30" s="10">
        <v>115</v>
      </c>
      <c r="S30" s="12">
        <f>IF(R30=0,0,TRUNC(1.84523*(R30-75)^1.348))</f>
        <v>266</v>
      </c>
      <c r="T30" s="7">
        <f>SUM(S30:S32)-MIN(S30:S32)</f>
        <v>488</v>
      </c>
    </row>
    <row r="31" spans="2:20" ht="12.75">
      <c r="B31" s="13"/>
      <c r="C31" s="14" t="s">
        <v>450</v>
      </c>
      <c r="D31" s="15"/>
      <c r="E31" s="16"/>
      <c r="F31" s="17"/>
      <c r="G31" s="17"/>
      <c r="H31" s="17">
        <v>150</v>
      </c>
      <c r="I31" s="19">
        <f>IF(H31=0,0,TRUNC(0.8465*(H31-75)^1.42))</f>
        <v>389</v>
      </c>
      <c r="J31" s="20"/>
      <c r="L31" s="13"/>
      <c r="M31" s="14" t="s">
        <v>459</v>
      </c>
      <c r="N31" s="15"/>
      <c r="O31" s="16"/>
      <c r="P31" s="17"/>
      <c r="Q31" s="17"/>
      <c r="R31" s="17">
        <v>110</v>
      </c>
      <c r="S31" s="19">
        <f>IF(R31=0,0,TRUNC(1.84523*(R31-75)^1.348))</f>
        <v>222</v>
      </c>
      <c r="T31" s="20"/>
    </row>
    <row r="32" spans="2:20" ht="13.5" thickBot="1">
      <c r="B32" s="13"/>
      <c r="C32" s="14" t="s">
        <v>453</v>
      </c>
      <c r="D32" s="15"/>
      <c r="E32" s="16"/>
      <c r="F32" s="17"/>
      <c r="G32" s="17"/>
      <c r="H32" s="17">
        <v>140</v>
      </c>
      <c r="I32" s="19">
        <f>IF(H32=0,0,TRUNC(0.8465*(H32-75)^1.42))</f>
        <v>317</v>
      </c>
      <c r="J32" s="20"/>
      <c r="L32" s="13"/>
      <c r="M32" s="14"/>
      <c r="N32" s="15"/>
      <c r="O32" s="16"/>
      <c r="P32" s="17"/>
      <c r="Q32" s="17"/>
      <c r="R32" s="17"/>
      <c r="S32" s="19">
        <f>IF(R32=0,0,TRUNC(1.84523*(R32-75)^1.348))</f>
        <v>0</v>
      </c>
      <c r="T32" s="20"/>
    </row>
    <row r="33" spans="2:20" ht="13.5" thickTop="1">
      <c r="B33" s="8" t="s">
        <v>10</v>
      </c>
      <c r="C33" s="3" t="s">
        <v>452</v>
      </c>
      <c r="D33" s="9"/>
      <c r="E33" s="6"/>
      <c r="F33" s="10"/>
      <c r="G33" s="10"/>
      <c r="H33" s="10">
        <v>431</v>
      </c>
      <c r="I33" s="12">
        <f>IF(H33=0,0,TRUNC(0.14354*(H33-220)^1.4))</f>
        <v>257</v>
      </c>
      <c r="J33" s="7">
        <f>SUM(I33:I35)-MIN(I33:I35)</f>
        <v>519</v>
      </c>
      <c r="L33" s="8" t="s">
        <v>10</v>
      </c>
      <c r="M33" s="3" t="s">
        <v>460</v>
      </c>
      <c r="N33" s="9"/>
      <c r="O33" s="6"/>
      <c r="P33" s="10"/>
      <c r="Q33" s="10"/>
      <c r="R33" s="10">
        <v>361</v>
      </c>
      <c r="S33" s="12">
        <f>IF(R33=0,0,TRUNC(0.188807*(R33-210)^1.41))</f>
        <v>223</v>
      </c>
      <c r="T33" s="7">
        <f>SUM(S33:S35)-MIN(S33:S35)</f>
        <v>382</v>
      </c>
    </row>
    <row r="34" spans="2:20" ht="12.75">
      <c r="B34" s="13"/>
      <c r="C34" s="14" t="s">
        <v>454</v>
      </c>
      <c r="D34" s="15"/>
      <c r="E34" s="16"/>
      <c r="F34" s="17"/>
      <c r="G34" s="17"/>
      <c r="H34" s="17">
        <v>434</v>
      </c>
      <c r="I34" s="19">
        <f>IF(H34=0,0,TRUNC(0.14354*(H34-220)^1.4))</f>
        <v>262</v>
      </c>
      <c r="J34" s="20"/>
      <c r="L34" s="13"/>
      <c r="M34" s="14" t="s">
        <v>248</v>
      </c>
      <c r="N34" s="15"/>
      <c r="O34" s="16"/>
      <c r="P34" s="17"/>
      <c r="Q34" s="17"/>
      <c r="R34" s="17">
        <v>329</v>
      </c>
      <c r="S34" s="19">
        <f>IF(R34=0,0,TRUNC(0.188807*(R34-210)^1.41))</f>
        <v>159</v>
      </c>
      <c r="T34" s="20"/>
    </row>
    <row r="35" spans="2:20" ht="13.5" thickBot="1">
      <c r="B35" s="13"/>
      <c r="C35" s="14" t="s">
        <v>455</v>
      </c>
      <c r="D35" s="15"/>
      <c r="E35" s="16"/>
      <c r="F35" s="17"/>
      <c r="G35" s="17"/>
      <c r="H35" s="17">
        <v>415</v>
      </c>
      <c r="I35" s="19">
        <f>IF(H35=0,0,TRUNC(0.14354*(H35-220)^1.4))</f>
        <v>230</v>
      </c>
      <c r="J35" s="20"/>
      <c r="L35" s="13"/>
      <c r="M35" s="14" t="s">
        <v>458</v>
      </c>
      <c r="N35" s="15"/>
      <c r="O35" s="16"/>
      <c r="P35" s="17"/>
      <c r="Q35" s="17"/>
      <c r="R35" s="17">
        <v>318</v>
      </c>
      <c r="S35" s="19">
        <f>IF(R35=0,0,TRUNC(0.188807*(R35-210)^1.41))</f>
        <v>139</v>
      </c>
      <c r="T35" s="20"/>
    </row>
    <row r="36" spans="2:20" ht="13.5" thickTop="1">
      <c r="B36" s="8"/>
      <c r="C36" s="3"/>
      <c r="D36" s="9"/>
      <c r="E36" s="6"/>
      <c r="F36" s="10"/>
      <c r="G36" s="10"/>
      <c r="H36" s="28"/>
      <c r="I36" s="12">
        <f>IF(H36=0,0,TRUNC(5.33*(H36-10)^1.1))</f>
        <v>0</v>
      </c>
      <c r="J36" s="7">
        <f>SUM(I36:I38)-MIN(I36:I38)</f>
        <v>422</v>
      </c>
      <c r="L36" s="8"/>
      <c r="M36" s="3" t="s">
        <v>462</v>
      </c>
      <c r="N36" s="9"/>
      <c r="O36" s="6"/>
      <c r="P36" s="10"/>
      <c r="Q36" s="10"/>
      <c r="R36" s="28">
        <v>40.2</v>
      </c>
      <c r="S36" s="12">
        <f>IF(R36=0,0,TRUNC(7.86*(R36-8)^1.1))</f>
        <v>358</v>
      </c>
      <c r="T36" s="7">
        <f>SUM(S36:S38)-MIN(S36:S38)</f>
        <v>682</v>
      </c>
    </row>
    <row r="37" spans="2:20" ht="12.75">
      <c r="B37" s="13" t="s">
        <v>11</v>
      </c>
      <c r="C37" s="14" t="s">
        <v>454</v>
      </c>
      <c r="D37" s="15"/>
      <c r="E37" s="16"/>
      <c r="F37" s="17"/>
      <c r="G37" s="17"/>
      <c r="H37" s="29">
        <v>28.7</v>
      </c>
      <c r="I37" s="19">
        <f>IF(H37=0,0,TRUNC(5.33*(H37-10)^1.1))</f>
        <v>133</v>
      </c>
      <c r="J37" s="20"/>
      <c r="L37" s="13" t="s">
        <v>11</v>
      </c>
      <c r="M37" s="14" t="s">
        <v>457</v>
      </c>
      <c r="N37" s="15"/>
      <c r="O37" s="16"/>
      <c r="P37" s="17"/>
      <c r="Q37" s="17"/>
      <c r="R37" s="29">
        <v>36.4</v>
      </c>
      <c r="S37" s="19">
        <f>IF(R37=0,0,TRUNC(7.86*(R37-8)^1.1))</f>
        <v>311</v>
      </c>
      <c r="T37" s="20"/>
    </row>
    <row r="38" spans="2:20" ht="13.5" thickBot="1">
      <c r="B38" s="13"/>
      <c r="C38" s="14" t="s">
        <v>455</v>
      </c>
      <c r="D38" s="15"/>
      <c r="E38" s="16"/>
      <c r="F38" s="17"/>
      <c r="G38" s="17"/>
      <c r="H38" s="29">
        <v>47.8</v>
      </c>
      <c r="I38" s="19">
        <f>IF(H38=0,0,TRUNC(5.33*(H38-10)^1.1))</f>
        <v>289</v>
      </c>
      <c r="J38" s="20"/>
      <c r="L38" s="13"/>
      <c r="M38" s="14" t="s">
        <v>461</v>
      </c>
      <c r="N38" s="15"/>
      <c r="O38" s="16"/>
      <c r="P38" s="17"/>
      <c r="Q38" s="17"/>
      <c r="R38" s="29">
        <v>37.4</v>
      </c>
      <c r="S38" s="19">
        <f>IF(R38=0,0,TRUNC(7.86*(R38-8)^1.1))</f>
        <v>324</v>
      </c>
      <c r="T38" s="20"/>
    </row>
    <row r="39" spans="2:20" ht="13.5" thickTop="1">
      <c r="B39" s="8" t="s">
        <v>12</v>
      </c>
      <c r="C39" s="3" t="s">
        <v>450</v>
      </c>
      <c r="D39" s="9"/>
      <c r="E39" s="6"/>
      <c r="F39" s="10"/>
      <c r="G39" s="10"/>
      <c r="H39" s="28">
        <v>37.34</v>
      </c>
      <c r="I39" s="12">
        <f>IF(OR(H39=0,H39&gt;44),0,TRUNC(4.86338*(44-H39)^1.81))</f>
        <v>150</v>
      </c>
      <c r="J39" s="7">
        <f>SUM(I39:I40)-MIN(I39:I40)</f>
        <v>150</v>
      </c>
      <c r="L39" s="8" t="s">
        <v>12</v>
      </c>
      <c r="M39" s="3" t="s">
        <v>457</v>
      </c>
      <c r="N39" s="9"/>
      <c r="O39" s="6"/>
      <c r="P39" s="10"/>
      <c r="Q39" s="10"/>
      <c r="R39" s="28">
        <v>38.04</v>
      </c>
      <c r="S39" s="12">
        <f>IF(OR(R39=0,R39&gt;50),0,TRUNC(3.84286*(50-R39)^1.81))</f>
        <v>343</v>
      </c>
      <c r="T39" s="7">
        <f>SUM(S39:S40)-MIN(S39:S40)</f>
        <v>343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2914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3525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.00390625" style="0" customWidth="1"/>
    <col min="2" max="2" width="6.625" style="0" customWidth="1"/>
    <col min="3" max="3" width="18.125" style="0" customWidth="1"/>
    <col min="4" max="4" width="1.00390625" style="0" customWidth="1"/>
    <col min="5" max="5" width="9.875" style="0" hidden="1" customWidth="1"/>
    <col min="6" max="6" width="4.50390625" style="0" customWidth="1"/>
    <col min="7" max="7" width="1.00390625" style="0" customWidth="1"/>
    <col min="8" max="8" width="7.625" style="0" customWidth="1"/>
    <col min="9" max="9" width="6.625" style="0" customWidth="1"/>
    <col min="10" max="10" width="7.625" style="0" customWidth="1"/>
    <col min="11" max="11" width="1.00390625" style="0" customWidth="1"/>
    <col min="12" max="12" width="6.875" style="0" customWidth="1"/>
    <col min="13" max="13" width="21.875" style="0" customWidth="1"/>
    <col min="14" max="14" width="1.00390625" style="0" customWidth="1"/>
    <col min="15" max="15" width="9.875" style="0" hidden="1" customWidth="1"/>
    <col min="16" max="16" width="3.875" style="0" customWidth="1"/>
    <col min="17" max="17" width="1.00390625" style="0" customWidth="1"/>
    <col min="18" max="18" width="6.625" style="0" customWidth="1"/>
    <col min="19" max="19" width="6.875" style="0" customWidth="1"/>
    <col min="20" max="20" width="8.50390625" style="0" customWidth="1"/>
    <col min="21" max="21" width="1.625" style="0" customWidth="1"/>
  </cols>
  <sheetData>
    <row r="1" spans="2:16" ht="24" thickBot="1">
      <c r="B1" s="32" t="s">
        <v>151</v>
      </c>
      <c r="F1" s="2" t="s">
        <v>15</v>
      </c>
      <c r="L1" s="32" t="s">
        <v>151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463</v>
      </c>
      <c r="D3" s="9"/>
      <c r="E3" s="6"/>
      <c r="F3" s="10"/>
      <c r="G3" s="10"/>
      <c r="H3" s="28">
        <v>8.29</v>
      </c>
      <c r="I3" s="12">
        <f>IF(OR(H3=0,H3&gt;11.5),0,TRUNC(58.015*(11.5-H3)^1.81))</f>
        <v>478</v>
      </c>
      <c r="J3" s="7">
        <f>SUM(I3:I5)-MIN(I3:I5)</f>
        <v>901</v>
      </c>
      <c r="L3" s="8">
        <v>60</v>
      </c>
      <c r="M3" s="3" t="s">
        <v>471</v>
      </c>
      <c r="N3" s="9"/>
      <c r="O3" s="6"/>
      <c r="P3" s="10"/>
      <c r="Q3" s="10"/>
      <c r="R3" s="28">
        <v>9.7</v>
      </c>
      <c r="S3" s="9">
        <f>IF(OR(R3=0,R3&gt;13),0,TRUNC(46.0849*(13-R3)^1.81))</f>
        <v>400</v>
      </c>
      <c r="T3" s="7">
        <f>SUM(S3:S5)-MIN(S3:S5)</f>
        <v>786</v>
      </c>
    </row>
    <row r="4" spans="2:20" ht="12.75">
      <c r="B4" s="13"/>
      <c r="C4" s="14" t="s">
        <v>464</v>
      </c>
      <c r="D4" s="15"/>
      <c r="E4" s="16"/>
      <c r="F4" s="17"/>
      <c r="G4" s="17"/>
      <c r="H4" s="29">
        <v>8.5</v>
      </c>
      <c r="I4" s="19">
        <f>IF(OR(H4=0,H4&gt;11.5),0,TRUNC(58.015*(11.5-H4)^1.81))</f>
        <v>423</v>
      </c>
      <c r="J4" s="20"/>
      <c r="L4" s="13"/>
      <c r="M4" s="14" t="s">
        <v>472</v>
      </c>
      <c r="N4" s="15"/>
      <c r="O4" s="16"/>
      <c r="P4" s="17"/>
      <c r="Q4" s="17"/>
      <c r="R4" s="29">
        <v>9.76</v>
      </c>
      <c r="S4" s="19">
        <f>IF(OR(R4=0,R4&gt;13),0,TRUNC(46.0849*(13-R4)^1.81))</f>
        <v>386</v>
      </c>
      <c r="T4" s="20"/>
    </row>
    <row r="5" spans="2:20" ht="13.5" thickBot="1">
      <c r="B5" s="13"/>
      <c r="C5" s="14" t="s">
        <v>25</v>
      </c>
      <c r="D5" s="15"/>
      <c r="E5" s="16"/>
      <c r="F5" s="17"/>
      <c r="G5" s="17"/>
      <c r="H5" s="29">
        <v>8.79</v>
      </c>
      <c r="I5" s="21">
        <f>IF(OR(H5=0,H5&gt;11.5),0,TRUNC(58.015*(11.5-H5)^1.81))</f>
        <v>352</v>
      </c>
      <c r="J5" s="20"/>
      <c r="L5" s="13"/>
      <c r="M5" s="14"/>
      <c r="N5" s="15"/>
      <c r="O5" s="16"/>
      <c r="P5" s="17"/>
      <c r="Q5" s="17"/>
      <c r="R5" s="29"/>
      <c r="S5" s="83">
        <f>IF(OR(R5=0,R5&gt;13),0,TRUNC(46.0849*(13-R5)^1.81))</f>
        <v>0</v>
      </c>
      <c r="T5" s="20"/>
    </row>
    <row r="6" spans="2:20" ht="13.5" thickTop="1">
      <c r="B6" s="8">
        <v>1500</v>
      </c>
      <c r="C6" s="3" t="s">
        <v>465</v>
      </c>
      <c r="D6" s="9"/>
      <c r="E6" s="6">
        <f>60*F6+H6</f>
        <v>308.02</v>
      </c>
      <c r="F6" s="10">
        <v>5</v>
      </c>
      <c r="G6" s="22" t="s">
        <v>8</v>
      </c>
      <c r="H6" s="81">
        <v>8.02</v>
      </c>
      <c r="I6" s="12">
        <f>IF(OR(E6=0,E6&gt;480),0,TRUNC(0.03768*(480-E6)^1.85))</f>
        <v>514</v>
      </c>
      <c r="J6" s="7">
        <f>SUM(I6:I8)-MIN(I6:I8)</f>
        <v>1010</v>
      </c>
      <c r="L6" s="8">
        <v>800</v>
      </c>
      <c r="M6" s="3" t="s">
        <v>475</v>
      </c>
      <c r="N6" s="9"/>
      <c r="O6" s="24">
        <f>60*P6+R6</f>
        <v>203.6</v>
      </c>
      <c r="P6" s="10">
        <v>3</v>
      </c>
      <c r="Q6" s="22" t="s">
        <v>8</v>
      </c>
      <c r="R6" s="81">
        <v>23.6</v>
      </c>
      <c r="S6" s="12">
        <f>IF(OR(O6=0,O6&gt;254),0,TRUNC(0.11193*(254-O6)^1.88))</f>
        <v>177</v>
      </c>
      <c r="T6" s="7">
        <f>SUM(S6:S8)-MIN(S6:S8)</f>
        <v>789</v>
      </c>
    </row>
    <row r="7" spans="2:20" ht="12.75">
      <c r="B7" s="13"/>
      <c r="C7" s="14" t="s">
        <v>466</v>
      </c>
      <c r="D7" s="15"/>
      <c r="E7" s="16">
        <f>60*F7+H7</f>
        <v>323.49</v>
      </c>
      <c r="F7" s="17">
        <v>5</v>
      </c>
      <c r="G7" s="25" t="s">
        <v>8</v>
      </c>
      <c r="H7" s="82">
        <v>23.49</v>
      </c>
      <c r="I7" s="19">
        <f>IF(OR(E7=0,E7&gt;480),0,TRUNC(0.03768*(480-E7)^1.85))</f>
        <v>432</v>
      </c>
      <c r="J7" s="20"/>
      <c r="L7" s="13"/>
      <c r="M7" s="14" t="s">
        <v>473</v>
      </c>
      <c r="N7" s="15"/>
      <c r="O7" s="16">
        <f>60*P7+R7</f>
        <v>184.92</v>
      </c>
      <c r="P7" s="17">
        <v>3</v>
      </c>
      <c r="Q7" s="25" t="s">
        <v>8</v>
      </c>
      <c r="R7" s="82">
        <v>4.92</v>
      </c>
      <c r="S7" s="19">
        <f>IF(OR(O7=0,O7&gt;254),0,TRUNC(0.11193*(254-O7)^1.88))</f>
        <v>321</v>
      </c>
      <c r="T7" s="20"/>
    </row>
    <row r="8" spans="2:20" ht="13.5" thickBot="1">
      <c r="B8" s="13"/>
      <c r="C8" s="14" t="s">
        <v>467</v>
      </c>
      <c r="D8" s="15"/>
      <c r="E8" s="16">
        <f>60*F8+H8</f>
        <v>311.43</v>
      </c>
      <c r="F8" s="17">
        <v>5</v>
      </c>
      <c r="G8" s="27" t="s">
        <v>8</v>
      </c>
      <c r="H8" s="82">
        <v>11.43</v>
      </c>
      <c r="I8" s="19">
        <f>IF(OR(E8=0,E8&gt;480),0,TRUNC(0.03768*(480-E8)^1.85))</f>
        <v>496</v>
      </c>
      <c r="J8" s="20"/>
      <c r="L8" s="13"/>
      <c r="M8" s="14" t="s">
        <v>474</v>
      </c>
      <c r="N8" s="15"/>
      <c r="O8" s="16">
        <f>60*P8+R8</f>
        <v>169.56</v>
      </c>
      <c r="P8" s="17">
        <v>2</v>
      </c>
      <c r="Q8" s="27" t="s">
        <v>8</v>
      </c>
      <c r="R8" s="82">
        <v>49.56</v>
      </c>
      <c r="S8" s="19">
        <f>IF(OR(O8=0,O8&gt;254),0,TRUNC(0.11193*(254-O8)^1.88))</f>
        <v>468</v>
      </c>
      <c r="T8" s="20"/>
    </row>
    <row r="9" spans="2:20" ht="13.5" thickTop="1">
      <c r="B9" s="8" t="s">
        <v>9</v>
      </c>
      <c r="C9" s="3" t="s">
        <v>463</v>
      </c>
      <c r="D9" s="9"/>
      <c r="E9" s="6"/>
      <c r="F9" s="10"/>
      <c r="G9" s="10"/>
      <c r="H9" s="10">
        <v>180</v>
      </c>
      <c r="I9" s="12">
        <f>IF(H9=0,0,TRUNC(0.8465*(H9-75)^1.42))</f>
        <v>627</v>
      </c>
      <c r="J9" s="7">
        <f>SUM(I9:I11)-MIN(I9:I11)</f>
        <v>1016</v>
      </c>
      <c r="L9" s="8" t="s">
        <v>9</v>
      </c>
      <c r="M9" s="3" t="s">
        <v>473</v>
      </c>
      <c r="N9" s="9"/>
      <c r="O9" s="6"/>
      <c r="P9" s="10"/>
      <c r="Q9" s="10"/>
      <c r="R9" s="10">
        <v>125</v>
      </c>
      <c r="S9" s="12">
        <f>IF(R9=0,0,TRUNC(1.84523*(R9-75)^1.348))</f>
        <v>359</v>
      </c>
      <c r="T9" s="7">
        <f>SUM(S9:S11)-MIN(S9:S11)</f>
        <v>581</v>
      </c>
    </row>
    <row r="10" spans="2:20" ht="12.75">
      <c r="B10" s="13"/>
      <c r="C10" s="14" t="s">
        <v>468</v>
      </c>
      <c r="D10" s="15"/>
      <c r="E10" s="16"/>
      <c r="F10" s="17"/>
      <c r="G10" s="17"/>
      <c r="H10" s="17">
        <v>150</v>
      </c>
      <c r="I10" s="19">
        <f>IF(H10=0,0,TRUNC(0.8465*(H10-75)^1.42))</f>
        <v>389</v>
      </c>
      <c r="J10" s="20"/>
      <c r="L10" s="13"/>
      <c r="M10" s="14" t="s">
        <v>472</v>
      </c>
      <c r="N10" s="15"/>
      <c r="O10" s="16"/>
      <c r="P10" s="17"/>
      <c r="Q10" s="17"/>
      <c r="R10" s="17">
        <v>110</v>
      </c>
      <c r="S10" s="19">
        <f>IF(R10=0,0,TRUNC(1.84523*(R10-75)^1.348))</f>
        <v>222</v>
      </c>
      <c r="T10" s="20"/>
    </row>
    <row r="11" spans="2:20" ht="13.5" thickBot="1">
      <c r="B11" s="13"/>
      <c r="C11" s="14"/>
      <c r="D11" s="15"/>
      <c r="E11" s="16"/>
      <c r="F11" s="17"/>
      <c r="G11" s="17"/>
      <c r="H11" s="17"/>
      <c r="I11" s="19">
        <f>IF(H11=0,0,TRUNC(0.8465*(H11-75)^1.42))</f>
        <v>0</v>
      </c>
      <c r="J11" s="20"/>
      <c r="L11" s="13"/>
      <c r="M11" s="14"/>
      <c r="N11" s="15"/>
      <c r="O11" s="16"/>
      <c r="P11" s="17"/>
      <c r="Q11" s="17"/>
      <c r="R11" s="17"/>
      <c r="S11" s="19">
        <f>IF(R11=0,0,TRUNC(1.84523*(R11-75)^1.348))</f>
        <v>0</v>
      </c>
      <c r="T11" s="20"/>
    </row>
    <row r="12" spans="2:20" ht="13.5" thickTop="1">
      <c r="B12" s="8" t="s">
        <v>10</v>
      </c>
      <c r="C12" s="3" t="s">
        <v>465</v>
      </c>
      <c r="D12" s="9"/>
      <c r="E12" s="6"/>
      <c r="F12" s="10"/>
      <c r="G12" s="10"/>
      <c r="H12" s="10">
        <v>489</v>
      </c>
      <c r="I12" s="12">
        <f>IF(H12=0,0,TRUNC(0.14354*(H12-220)^1.4))</f>
        <v>361</v>
      </c>
      <c r="J12" s="7">
        <f>SUM(I12:I14)-MIN(I12:I14)</f>
        <v>611</v>
      </c>
      <c r="L12" s="8" t="s">
        <v>10</v>
      </c>
      <c r="M12" s="3" t="s">
        <v>471</v>
      </c>
      <c r="N12" s="9"/>
      <c r="O12" s="6"/>
      <c r="P12" s="10"/>
      <c r="Q12" s="10"/>
      <c r="R12" s="10">
        <v>382</v>
      </c>
      <c r="S12" s="12">
        <f>IF(R12=0,0,TRUNC(0.188807*(R12-210)^1.41))</f>
        <v>267</v>
      </c>
      <c r="T12" s="7">
        <f>SUM(S12:S14)-MIN(S12:S14)</f>
        <v>449</v>
      </c>
    </row>
    <row r="13" spans="2:20" ht="12.75">
      <c r="B13" s="13"/>
      <c r="C13" s="14" t="s">
        <v>469</v>
      </c>
      <c r="D13" s="15"/>
      <c r="E13" s="16"/>
      <c r="F13" s="17"/>
      <c r="G13" s="17"/>
      <c r="H13" s="17">
        <v>427</v>
      </c>
      <c r="I13" s="19">
        <f>IF(H13=0,0,TRUNC(0.14354*(H13-220)^1.4))</f>
        <v>250</v>
      </c>
      <c r="J13" s="20"/>
      <c r="L13" s="13"/>
      <c r="M13" s="14" t="s">
        <v>474</v>
      </c>
      <c r="N13" s="15"/>
      <c r="O13" s="16"/>
      <c r="P13" s="17"/>
      <c r="Q13" s="17"/>
      <c r="R13" s="17">
        <v>341</v>
      </c>
      <c r="S13" s="19">
        <f>IF(R13=0,0,TRUNC(0.188807*(R13-210)^1.41))</f>
        <v>182</v>
      </c>
      <c r="T13" s="20"/>
    </row>
    <row r="14" spans="2:20" ht="13.5" thickBot="1">
      <c r="B14" s="13"/>
      <c r="C14" s="14"/>
      <c r="D14" s="15"/>
      <c r="E14" s="16"/>
      <c r="F14" s="17"/>
      <c r="G14" s="17"/>
      <c r="H14" s="17"/>
      <c r="I14" s="19">
        <f>IF(H14=0,0,TRUNC(0.14354*(H14-220)^1.4))</f>
        <v>0</v>
      </c>
      <c r="J14" s="20"/>
      <c r="L14" s="13"/>
      <c r="M14" s="14"/>
      <c r="N14" s="15"/>
      <c r="O14" s="16"/>
      <c r="P14" s="17"/>
      <c r="Q14" s="17"/>
      <c r="R14" s="17"/>
      <c r="S14" s="21">
        <f>IF(R14=0,0,TRUNC(0.188807*(R14-210)^1.41))</f>
        <v>0</v>
      </c>
      <c r="T14" s="20"/>
    </row>
    <row r="15" spans="2:20" ht="13.5" thickTop="1">
      <c r="B15" s="8" t="s">
        <v>17</v>
      </c>
      <c r="C15" s="3" t="s">
        <v>25</v>
      </c>
      <c r="D15" s="9"/>
      <c r="E15" s="6"/>
      <c r="F15" s="10"/>
      <c r="G15" s="10"/>
      <c r="H15" s="28">
        <v>10.64</v>
      </c>
      <c r="I15" s="12">
        <f>IF(H15=0,0,TRUNC(51.39*(H15-1.5)^1.05))</f>
        <v>524</v>
      </c>
      <c r="J15" s="7">
        <f>SUM(I15:I17)-MIN(I15:I17)</f>
        <v>1072</v>
      </c>
      <c r="L15" s="8" t="s">
        <v>17</v>
      </c>
      <c r="M15" s="3" t="s">
        <v>476</v>
      </c>
      <c r="N15" s="9"/>
      <c r="O15" s="6"/>
      <c r="P15" s="10"/>
      <c r="Q15" s="10"/>
      <c r="R15" s="28">
        <v>6.31</v>
      </c>
      <c r="S15" s="12">
        <f>IF(R15=0,0,TRUNC(56.0211*(R15-1.5)^1.05))</f>
        <v>291</v>
      </c>
      <c r="T15" s="7">
        <f>SUM(S15:S17)-MIN(S15:S17)</f>
        <v>629</v>
      </c>
    </row>
    <row r="16" spans="2:20" ht="12.75">
      <c r="B16" s="13" t="s">
        <v>18</v>
      </c>
      <c r="C16" s="14" t="s">
        <v>470</v>
      </c>
      <c r="D16" s="15"/>
      <c r="E16" s="16"/>
      <c r="F16" s="17"/>
      <c r="G16" s="17"/>
      <c r="H16" s="29">
        <v>11.04</v>
      </c>
      <c r="I16" s="19">
        <f>IF(H16=0,0,TRUNC(51.39*(H16-1.5)^1.05))</f>
        <v>548</v>
      </c>
      <c r="J16" s="20"/>
      <c r="L16" s="13" t="s">
        <v>19</v>
      </c>
      <c r="M16" s="14" t="s">
        <v>477</v>
      </c>
      <c r="N16" s="15"/>
      <c r="O16" s="16"/>
      <c r="P16" s="17"/>
      <c r="Q16" s="17"/>
      <c r="R16" s="29">
        <v>7.05</v>
      </c>
      <c r="S16" s="19">
        <f>IF(R16=0,0,TRUNC(56.0211*(R16-1.5)^1.05))</f>
        <v>338</v>
      </c>
      <c r="T16" s="20"/>
    </row>
    <row r="17" spans="2:20" ht="13.5" thickBot="1">
      <c r="B17" s="13"/>
      <c r="C17" s="14" t="s">
        <v>464</v>
      </c>
      <c r="D17" s="15"/>
      <c r="E17" s="16"/>
      <c r="F17" s="17"/>
      <c r="G17" s="17"/>
      <c r="H17" s="29">
        <v>9.5</v>
      </c>
      <c r="I17" s="19">
        <f>IF(H17=0,0,TRUNC(51.39*(H17-1.5)^1.05))</f>
        <v>456</v>
      </c>
      <c r="J17" s="20"/>
      <c r="L17" s="13"/>
      <c r="M17" s="14"/>
      <c r="N17" s="15"/>
      <c r="O17" s="16"/>
      <c r="P17" s="17"/>
      <c r="Q17" s="17"/>
      <c r="R17" s="29"/>
      <c r="S17" s="21">
        <f>IF(R17=0,0,TRUNC(56.0211*(R17-1.5)^1.05))</f>
        <v>0</v>
      </c>
      <c r="T17" s="20"/>
    </row>
    <row r="18" spans="2:20" ht="13.5" thickTop="1">
      <c r="B18" s="8" t="s">
        <v>12</v>
      </c>
      <c r="C18" s="3" t="s">
        <v>463</v>
      </c>
      <c r="D18" s="9"/>
      <c r="E18" s="6"/>
      <c r="F18" s="10"/>
      <c r="G18" s="10"/>
      <c r="H18" s="28">
        <v>31.69</v>
      </c>
      <c r="I18" s="12">
        <f>IF(OR(H18=0,H18&gt;44),0,TRUNC(4.86338*(44-H18)^1.81))</f>
        <v>457</v>
      </c>
      <c r="J18" s="7">
        <f>SUM(I18:I19)-MIN(I18:I19)</f>
        <v>457</v>
      </c>
      <c r="L18" s="8" t="s">
        <v>12</v>
      </c>
      <c r="M18" s="3" t="s">
        <v>472</v>
      </c>
      <c r="N18" s="9"/>
      <c r="O18" s="6"/>
      <c r="P18" s="10"/>
      <c r="Q18" s="10"/>
      <c r="R18" s="28">
        <v>36.74</v>
      </c>
      <c r="S18" s="12">
        <f>IF(OR(R18=0,R18&gt;50),0,TRUNC(3.84286*(50-R18)^1.81))</f>
        <v>413</v>
      </c>
      <c r="T18" s="7">
        <f>SUM(S18:S19)-MIN(S18:S19)</f>
        <v>413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5067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3647</v>
      </c>
    </row>
    <row r="21" spans="2:9" ht="26.25">
      <c r="B21" s="35"/>
      <c r="I21" s="35"/>
    </row>
    <row r="22" spans="2:16" ht="24" thickBot="1">
      <c r="B22" s="32" t="s">
        <v>151</v>
      </c>
      <c r="F22" s="2" t="s">
        <v>0</v>
      </c>
      <c r="L22" s="32" t="s">
        <v>151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/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478</v>
      </c>
      <c r="D24" s="9"/>
      <c r="E24" s="6"/>
      <c r="F24" s="10"/>
      <c r="G24" s="10"/>
      <c r="H24" s="28">
        <v>9.82</v>
      </c>
      <c r="I24" s="12">
        <f>IF(OR(H24=0,H24&gt;11.5),0,TRUNC(58.015*(11.5-H24)^1.81))</f>
        <v>148</v>
      </c>
      <c r="J24" s="7">
        <f>SUM(I24:I26)-MIN(I24:I26)</f>
        <v>623</v>
      </c>
      <c r="L24" s="8">
        <v>60</v>
      </c>
      <c r="M24" s="3" t="s">
        <v>461</v>
      </c>
      <c r="N24" s="9"/>
      <c r="O24" s="6"/>
      <c r="P24" s="10"/>
      <c r="Q24" s="10"/>
      <c r="R24" s="28">
        <v>9.87</v>
      </c>
      <c r="S24" s="9">
        <f>IF(OR(R24=0,R24&gt;13),0,TRUNC(46.0849*(13-R24)^1.81))</f>
        <v>363</v>
      </c>
      <c r="T24" s="7">
        <f>SUM(S24:S26)-MIN(S24:S26)</f>
        <v>685</v>
      </c>
    </row>
    <row r="25" spans="2:20" ht="12.75">
      <c r="B25" s="13"/>
      <c r="C25" s="14" t="s">
        <v>479</v>
      </c>
      <c r="D25" s="15"/>
      <c r="E25" s="16"/>
      <c r="F25" s="17"/>
      <c r="G25" s="17"/>
      <c r="H25" s="29">
        <v>9.12</v>
      </c>
      <c r="I25" s="19">
        <f>IF(OR(H25=0,H25&gt;11.5),0,TRUNC(58.015*(11.5-H25)^1.81))</f>
        <v>278</v>
      </c>
      <c r="J25" s="20"/>
      <c r="L25" s="13"/>
      <c r="M25" s="14" t="s">
        <v>481</v>
      </c>
      <c r="N25" s="15"/>
      <c r="O25" s="16"/>
      <c r="P25" s="17"/>
      <c r="Q25" s="17"/>
      <c r="R25" s="29">
        <v>10.76</v>
      </c>
      <c r="S25" s="19">
        <f>IF(OR(R25=0,R25&gt;13),0,TRUNC(46.0849*(13-R25)^1.81))</f>
        <v>198</v>
      </c>
      <c r="T25" s="20"/>
    </row>
    <row r="26" spans="2:20" ht="13.5" thickBot="1">
      <c r="B26" s="13"/>
      <c r="C26" s="14" t="s">
        <v>480</v>
      </c>
      <c r="D26" s="15"/>
      <c r="E26" s="16"/>
      <c r="F26" s="17"/>
      <c r="G26" s="17"/>
      <c r="H26" s="29">
        <v>8.82</v>
      </c>
      <c r="I26" s="21">
        <f>IF(OR(H26=0,H26&gt;11.5),0,TRUNC(58.015*(11.5-H26)^1.81))</f>
        <v>345</v>
      </c>
      <c r="J26" s="20"/>
      <c r="L26" s="13"/>
      <c r="M26" s="14" t="s">
        <v>239</v>
      </c>
      <c r="N26" s="15"/>
      <c r="O26" s="16"/>
      <c r="P26" s="17"/>
      <c r="Q26" s="17"/>
      <c r="R26" s="29">
        <v>10.07</v>
      </c>
      <c r="S26" s="83">
        <f>IF(OR(R26=0,R26&gt;13),0,TRUNC(46.0849*(13-R26)^1.81))</f>
        <v>322</v>
      </c>
      <c r="T26" s="20"/>
    </row>
    <row r="27" spans="2:20" ht="13.5" thickTop="1">
      <c r="B27" s="8">
        <v>1000</v>
      </c>
      <c r="C27" s="3"/>
      <c r="D27" s="9"/>
      <c r="E27" s="6">
        <f>60*F27+H27</f>
        <v>0</v>
      </c>
      <c r="F27" s="10"/>
      <c r="G27" s="22" t="s">
        <v>8</v>
      </c>
      <c r="H27" s="81"/>
      <c r="I27" s="12">
        <f>IF(OR(E27=0,E27&gt;305.5),0,TRUNC(0.08713*(305.5-E27)^1.85))</f>
        <v>0</v>
      </c>
      <c r="J27" s="7">
        <f>SUM(I27:I29)-MIN(I27:I29)</f>
        <v>446</v>
      </c>
      <c r="L27" s="8">
        <v>600</v>
      </c>
      <c r="M27" s="3" t="s">
        <v>461</v>
      </c>
      <c r="N27" s="9"/>
      <c r="O27" s="24">
        <f>60*P27+R27</f>
        <v>137.07999999999998</v>
      </c>
      <c r="P27" s="10">
        <v>2</v>
      </c>
      <c r="Q27" s="22" t="s">
        <v>8</v>
      </c>
      <c r="R27" s="81">
        <v>17.08</v>
      </c>
      <c r="S27" s="12">
        <f>IF(OR(O27=0,O27&gt;185),0,TRUNC(0.19889*(185-O27)^1.88))</f>
        <v>287</v>
      </c>
      <c r="T27" s="7">
        <f>SUM(S27:S29)-MIN(S27:S29)</f>
        <v>565</v>
      </c>
    </row>
    <row r="28" spans="2:20" ht="12.75">
      <c r="B28" s="13"/>
      <c r="C28" s="14" t="s">
        <v>480</v>
      </c>
      <c r="D28" s="15"/>
      <c r="E28" s="16">
        <f>60*F28+H28</f>
        <v>204.29</v>
      </c>
      <c r="F28" s="17">
        <v>3</v>
      </c>
      <c r="G28" s="25" t="s">
        <v>8</v>
      </c>
      <c r="H28" s="82">
        <v>24.29</v>
      </c>
      <c r="I28" s="19">
        <f>IF(OR(E28=0,E28&gt;305.5),0,TRUNC(0.08713*(305.5-E28)^1.85))</f>
        <v>446</v>
      </c>
      <c r="J28" s="20"/>
      <c r="L28" s="13"/>
      <c r="M28" s="14" t="s">
        <v>482</v>
      </c>
      <c r="N28" s="15"/>
      <c r="O28" s="16">
        <f>60*P28+R28</f>
        <v>137.85</v>
      </c>
      <c r="P28" s="17">
        <v>2</v>
      </c>
      <c r="Q28" s="25" t="s">
        <v>8</v>
      </c>
      <c r="R28" s="82">
        <v>17.85</v>
      </c>
      <c r="S28" s="19">
        <f>IF(OR(O28=0,O28&gt;185),0,TRUNC(0.19889*(185-O28)^1.88))</f>
        <v>278</v>
      </c>
      <c r="T28" s="20"/>
    </row>
    <row r="29" spans="2:20" ht="13.5" thickBot="1">
      <c r="B29" s="13"/>
      <c r="C29" s="14"/>
      <c r="D29" s="15"/>
      <c r="E29" s="16">
        <f>60*F29+H29</f>
        <v>0</v>
      </c>
      <c r="F29" s="17"/>
      <c r="G29" s="27" t="s">
        <v>8</v>
      </c>
      <c r="H29" s="82"/>
      <c r="I29" s="19">
        <f>IF(OR(E29=0,E29&gt;305.5),0,TRUNC(0.08713*(305.5-E29)^1.85))</f>
        <v>0</v>
      </c>
      <c r="J29" s="20"/>
      <c r="L29" s="13"/>
      <c r="M29" s="14"/>
      <c r="N29" s="15"/>
      <c r="O29" s="16">
        <f>60*P29+R29</f>
        <v>0</v>
      </c>
      <c r="P29" s="17"/>
      <c r="Q29" s="27" t="s">
        <v>8</v>
      </c>
      <c r="R29" s="82"/>
      <c r="S29" s="19">
        <f>IF(OR(O29=0,O29&gt;185),0,TRUNC(0.19889*(185-O29)^1.88))</f>
        <v>0</v>
      </c>
      <c r="T29" s="20"/>
    </row>
    <row r="30" spans="2:20" ht="13.5" thickTop="1">
      <c r="B30" s="8" t="s">
        <v>9</v>
      </c>
      <c r="C30" s="3"/>
      <c r="D30" s="9"/>
      <c r="E30" s="6"/>
      <c r="F30" s="10"/>
      <c r="G30" s="10"/>
      <c r="H30" s="10"/>
      <c r="I30" s="12">
        <f>IF(H30=0,0,TRUNC(0.8465*(H30-75)^1.42))</f>
        <v>0</v>
      </c>
      <c r="J30" s="7">
        <f>SUM(I30:I32)-MIN(I30:I32)</f>
        <v>0</v>
      </c>
      <c r="L30" s="8" t="s">
        <v>9</v>
      </c>
      <c r="M30" s="3"/>
      <c r="N30" s="9"/>
      <c r="O30" s="6"/>
      <c r="P30" s="10"/>
      <c r="Q30" s="10"/>
      <c r="R30" s="10"/>
      <c r="S30" s="12">
        <f>IF(R30=0,0,TRUNC(1.84523*(R30-75)^1.348))</f>
        <v>0</v>
      </c>
      <c r="T30" s="7">
        <f>SUM(S30:S32)-MIN(S30:S32)</f>
        <v>0</v>
      </c>
    </row>
    <row r="31" spans="2:20" ht="12.75">
      <c r="B31" s="13"/>
      <c r="C31" s="14"/>
      <c r="D31" s="15"/>
      <c r="E31" s="16"/>
      <c r="F31" s="17"/>
      <c r="G31" s="17"/>
      <c r="H31" s="17"/>
      <c r="I31" s="19">
        <f>IF(H31=0,0,TRUNC(0.8465*(H31-75)^1.42))</f>
        <v>0</v>
      </c>
      <c r="J31" s="20"/>
      <c r="L31" s="13"/>
      <c r="M31" s="14"/>
      <c r="N31" s="15"/>
      <c r="O31" s="16"/>
      <c r="P31" s="17"/>
      <c r="Q31" s="17"/>
      <c r="R31" s="17"/>
      <c r="S31" s="19">
        <f>IF(R31=0,0,TRUNC(1.84523*(R31-75)^1.348))</f>
        <v>0</v>
      </c>
      <c r="T31" s="20"/>
    </row>
    <row r="32" spans="2:20" ht="13.5" thickBot="1">
      <c r="B32" s="13"/>
      <c r="C32" s="14"/>
      <c r="D32" s="15"/>
      <c r="E32" s="16"/>
      <c r="F32" s="17"/>
      <c r="G32" s="17"/>
      <c r="H32" s="17"/>
      <c r="I32" s="19">
        <f>IF(H32=0,0,TRUNC(0.8465*(H32-75)^1.42))</f>
        <v>0</v>
      </c>
      <c r="J32" s="20"/>
      <c r="L32" s="13"/>
      <c r="M32" s="14"/>
      <c r="N32" s="15"/>
      <c r="O32" s="16"/>
      <c r="P32" s="17"/>
      <c r="Q32" s="17"/>
      <c r="R32" s="17"/>
      <c r="S32" s="19">
        <f>IF(R32=0,0,TRUNC(1.84523*(R32-75)^1.348))</f>
        <v>0</v>
      </c>
      <c r="T32" s="20"/>
    </row>
    <row r="33" spans="2:20" ht="13.5" thickTop="1">
      <c r="B33" s="8" t="s">
        <v>10</v>
      </c>
      <c r="C33" s="3" t="s">
        <v>478</v>
      </c>
      <c r="D33" s="9"/>
      <c r="E33" s="6"/>
      <c r="F33" s="10"/>
      <c r="G33" s="10"/>
      <c r="H33" s="10">
        <v>375</v>
      </c>
      <c r="I33" s="12">
        <f>IF(H33=0,0,TRUNC(0.14354*(H33-220)^1.4))</f>
        <v>167</v>
      </c>
      <c r="J33" s="7">
        <f>SUM(I33:I35)-MIN(I33:I35)</f>
        <v>167</v>
      </c>
      <c r="L33" s="8" t="s">
        <v>10</v>
      </c>
      <c r="M33" s="3" t="s">
        <v>239</v>
      </c>
      <c r="N33" s="9"/>
      <c r="O33" s="6"/>
      <c r="P33" s="10"/>
      <c r="Q33" s="10"/>
      <c r="R33" s="10">
        <v>329</v>
      </c>
      <c r="S33" s="12">
        <f>IF(R33=0,0,TRUNC(0.188807*(R33-210)^1.41))</f>
        <v>159</v>
      </c>
      <c r="T33" s="7">
        <f>SUM(S33:S35)-MIN(S33:S35)</f>
        <v>292</v>
      </c>
    </row>
    <row r="34" spans="2:20" ht="12.75">
      <c r="B34" s="13"/>
      <c r="C34" s="14"/>
      <c r="D34" s="15"/>
      <c r="E34" s="16"/>
      <c r="F34" s="17"/>
      <c r="G34" s="17"/>
      <c r="H34" s="17"/>
      <c r="I34" s="19">
        <f>IF(H34=0,0,TRUNC(0.14354*(H34-220)^1.4))</f>
        <v>0</v>
      </c>
      <c r="J34" s="20"/>
      <c r="L34" s="13"/>
      <c r="M34" s="14" t="s">
        <v>483</v>
      </c>
      <c r="N34" s="15"/>
      <c r="O34" s="16"/>
      <c r="P34" s="17"/>
      <c r="Q34" s="17"/>
      <c r="R34" s="17">
        <v>315</v>
      </c>
      <c r="S34" s="19">
        <f>IF(R34=0,0,TRUNC(0.188807*(R34-210)^1.41))</f>
        <v>133</v>
      </c>
      <c r="T34" s="20"/>
    </row>
    <row r="35" spans="2:20" ht="13.5" thickBot="1">
      <c r="B35" s="13"/>
      <c r="C35" s="14"/>
      <c r="D35" s="15"/>
      <c r="E35" s="16"/>
      <c r="F35" s="17"/>
      <c r="G35" s="17"/>
      <c r="H35" s="17"/>
      <c r="I35" s="19">
        <f>IF(H35=0,0,TRUNC(0.14354*(H35-220)^1.4))</f>
        <v>0</v>
      </c>
      <c r="J35" s="20"/>
      <c r="L35" s="13"/>
      <c r="M35" s="14"/>
      <c r="N35" s="15"/>
      <c r="O35" s="16"/>
      <c r="P35" s="17"/>
      <c r="Q35" s="17"/>
      <c r="R35" s="17"/>
      <c r="S35" s="19">
        <f>IF(R35=0,0,TRUNC(0.188807*(R35-210)^1.41))</f>
        <v>0</v>
      </c>
      <c r="T35" s="20"/>
    </row>
    <row r="36" spans="2:20" ht="13.5" thickTop="1">
      <c r="B36" s="8"/>
      <c r="C36" s="3" t="s">
        <v>479</v>
      </c>
      <c r="D36" s="9"/>
      <c r="E36" s="6"/>
      <c r="F36" s="10"/>
      <c r="G36" s="10"/>
      <c r="H36" s="28">
        <v>54.8</v>
      </c>
      <c r="I36" s="12">
        <f>IF(H36=0,0,TRUNC(5.33*(H36-10)^1.1))</f>
        <v>349</v>
      </c>
      <c r="J36" s="7">
        <f>SUM(I36:I38)-MIN(I36:I38)</f>
        <v>549</v>
      </c>
      <c r="L36" s="8"/>
      <c r="M36" s="3" t="s">
        <v>484</v>
      </c>
      <c r="N36" s="9"/>
      <c r="O36" s="6"/>
      <c r="P36" s="10"/>
      <c r="Q36" s="10"/>
      <c r="R36" s="28">
        <v>27</v>
      </c>
      <c r="S36" s="12">
        <f>IF(R36=0,0,TRUNC(7.86*(R36-8)^1.1))</f>
        <v>200</v>
      </c>
      <c r="T36" s="7">
        <f>SUM(S36:S38)-MIN(S36:S38)</f>
        <v>364</v>
      </c>
    </row>
    <row r="37" spans="2:20" ht="12.75">
      <c r="B37" s="13" t="s">
        <v>11</v>
      </c>
      <c r="C37" s="14"/>
      <c r="D37" s="15"/>
      <c r="E37" s="16"/>
      <c r="F37" s="17"/>
      <c r="G37" s="17"/>
      <c r="H37" s="29"/>
      <c r="I37" s="19">
        <f>IF(H37=0,0,TRUNC(5.33*(H37-10)^1.1))</f>
        <v>0</v>
      </c>
      <c r="J37" s="20"/>
      <c r="L37" s="13" t="s">
        <v>11</v>
      </c>
      <c r="M37" s="14" t="s">
        <v>483</v>
      </c>
      <c r="N37" s="15"/>
      <c r="O37" s="16"/>
      <c r="P37" s="17"/>
      <c r="Q37" s="17"/>
      <c r="R37" s="29">
        <v>21.8</v>
      </c>
      <c r="S37" s="19">
        <f>IF(R37=0,0,TRUNC(7.86*(R37-8)^1.1))</f>
        <v>141</v>
      </c>
      <c r="T37" s="20"/>
    </row>
    <row r="38" spans="2:20" ht="13.5" thickBot="1">
      <c r="B38" s="13"/>
      <c r="C38" s="14" t="s">
        <v>318</v>
      </c>
      <c r="D38" s="15"/>
      <c r="E38" s="16"/>
      <c r="F38" s="17"/>
      <c r="G38" s="17"/>
      <c r="H38" s="29">
        <v>37.1</v>
      </c>
      <c r="I38" s="19">
        <f>IF(H38=0,0,TRUNC(5.33*(H38-10)^1.1))</f>
        <v>200</v>
      </c>
      <c r="J38" s="20"/>
      <c r="L38" s="13"/>
      <c r="M38" s="14" t="s">
        <v>485</v>
      </c>
      <c r="N38" s="15"/>
      <c r="O38" s="16"/>
      <c r="P38" s="17"/>
      <c r="Q38" s="17"/>
      <c r="R38" s="29">
        <v>23.9</v>
      </c>
      <c r="S38" s="19">
        <f>IF(R38=0,0,TRUNC(7.86*(R38-8)^1.1))</f>
        <v>164</v>
      </c>
      <c r="T38" s="20"/>
    </row>
    <row r="39" spans="2:20" ht="13.5" thickTop="1">
      <c r="B39" s="8" t="s">
        <v>12</v>
      </c>
      <c r="C39" s="3" t="s">
        <v>478</v>
      </c>
      <c r="D39" s="9"/>
      <c r="E39" s="6"/>
      <c r="F39" s="10"/>
      <c r="G39" s="10"/>
      <c r="H39" s="28">
        <v>34.5</v>
      </c>
      <c r="I39" s="12">
        <f>IF(OR(H39=0,H39&gt;44),0,TRUNC(4.86338*(44-H39)^1.81))</f>
        <v>286</v>
      </c>
      <c r="J39" s="7">
        <f>SUM(I39:I40)-MIN(I39:I40)</f>
        <v>286</v>
      </c>
      <c r="L39" s="8" t="s">
        <v>12</v>
      </c>
      <c r="M39" s="3" t="s">
        <v>461</v>
      </c>
      <c r="N39" s="9"/>
      <c r="O39" s="6"/>
      <c r="P39" s="10"/>
      <c r="Q39" s="10"/>
      <c r="R39" s="28">
        <v>39.41</v>
      </c>
      <c r="S39" s="12">
        <f>IF(OR(R39=0,R39&gt;50),0,TRUNC(3.84286*(50-R39)^1.81))</f>
        <v>275</v>
      </c>
      <c r="T39" s="7">
        <f>SUM(S39:S40)-MIN(S39:S40)</f>
        <v>275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2071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2181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.00390625" style="0" customWidth="1"/>
    <col min="2" max="2" width="5.875" style="0" customWidth="1"/>
    <col min="3" max="3" width="17.875" style="0" customWidth="1"/>
    <col min="4" max="4" width="1.1210937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5.375" style="0" customWidth="1"/>
    <col min="9" max="9" width="7.875" style="0" customWidth="1"/>
    <col min="10" max="10" width="7.625" style="0" customWidth="1"/>
    <col min="11" max="11" width="1.00390625" style="0" customWidth="1"/>
    <col min="12" max="12" width="5.625" style="0" customWidth="1"/>
    <col min="13" max="13" width="19.875" style="0" customWidth="1"/>
    <col min="14" max="14" width="1.4921875" style="0" customWidth="1"/>
    <col min="15" max="15" width="9.875" style="0" hidden="1" customWidth="1"/>
    <col min="16" max="16" width="3.875" style="0" customWidth="1"/>
    <col min="17" max="17" width="1.00390625" style="0" customWidth="1"/>
    <col min="18" max="18" width="5.875" style="0" customWidth="1"/>
    <col min="19" max="19" width="8.375" style="0" customWidth="1"/>
    <col min="20" max="20" width="9.00390625" style="0" customWidth="1"/>
    <col min="21" max="21" width="1.625" style="0" customWidth="1"/>
  </cols>
  <sheetData>
    <row r="1" spans="2:16" ht="21" thickBot="1">
      <c r="B1" s="70" t="s">
        <v>44</v>
      </c>
      <c r="F1" s="2"/>
      <c r="G1" s="2" t="s">
        <v>15</v>
      </c>
      <c r="L1" s="70" t="s">
        <v>44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578</v>
      </c>
      <c r="D3" s="9"/>
      <c r="E3" s="6"/>
      <c r="F3" s="10"/>
      <c r="G3" s="10"/>
      <c r="H3" s="28">
        <v>8.26</v>
      </c>
      <c r="I3" s="12">
        <f>IF(OR(H3=0,H3&gt;11.5),0,TRUNC(58.015*(11.5-H3)^1.81))</f>
        <v>487</v>
      </c>
      <c r="J3" s="7">
        <f>SUM(I3:I5)-MIN(I3:I5)</f>
        <v>965</v>
      </c>
      <c r="L3" s="8">
        <v>60</v>
      </c>
      <c r="M3" s="3" t="s">
        <v>492</v>
      </c>
      <c r="N3" s="9"/>
      <c r="O3" s="6"/>
      <c r="P3" s="10"/>
      <c r="Q3" s="10"/>
      <c r="R3" s="28">
        <v>8.87</v>
      </c>
      <c r="S3" s="9">
        <f>IF(OR(R3=0,R3&gt;13),0,TRUNC(46.0849*(13-R3)^1.81))</f>
        <v>600</v>
      </c>
      <c r="T3" s="7">
        <f>SUM(S3:S5)-MIN(S3:S5)</f>
        <v>1094</v>
      </c>
    </row>
    <row r="4" spans="2:20" ht="12.75">
      <c r="B4" s="13"/>
      <c r="C4" s="14" t="s">
        <v>491</v>
      </c>
      <c r="D4" s="15"/>
      <c r="E4" s="16"/>
      <c r="F4" s="17"/>
      <c r="G4" s="17"/>
      <c r="H4" s="29">
        <v>8.29</v>
      </c>
      <c r="I4" s="19">
        <f>IF(OR(H4=0,H4&gt;11.5),0,TRUNC(58.015*(11.5-H4)^1.81))</f>
        <v>478</v>
      </c>
      <c r="J4" s="20"/>
      <c r="L4" s="13"/>
      <c r="M4" s="14" t="s">
        <v>493</v>
      </c>
      <c r="N4" s="15"/>
      <c r="O4" s="16"/>
      <c r="P4" s="17"/>
      <c r="Q4" s="17"/>
      <c r="R4" s="29">
        <v>9.29</v>
      </c>
      <c r="S4" s="19">
        <f>IF(OR(R4=0,R4&gt;13),0,TRUNC(46.0849*(13-R4)^1.81))</f>
        <v>494</v>
      </c>
      <c r="T4" s="20"/>
    </row>
    <row r="5" spans="2:20" ht="13.5" thickBot="1">
      <c r="B5" s="13"/>
      <c r="C5" s="14" t="s">
        <v>490</v>
      </c>
      <c r="D5" s="15"/>
      <c r="E5" s="16"/>
      <c r="F5" s="17"/>
      <c r="G5" s="17"/>
      <c r="H5" s="29">
        <v>8.58</v>
      </c>
      <c r="I5" s="21">
        <f>IF(OR(H5=0,H5&gt;11.5),0,TRUNC(58.015*(11.5-H5)^1.81))</f>
        <v>403</v>
      </c>
      <c r="J5" s="20"/>
      <c r="L5" s="13"/>
      <c r="M5" s="14" t="s">
        <v>494</v>
      </c>
      <c r="N5" s="15"/>
      <c r="O5" s="16"/>
      <c r="P5" s="17"/>
      <c r="Q5" s="17"/>
      <c r="R5" s="29">
        <v>9.38</v>
      </c>
      <c r="S5" s="83">
        <f>IF(OR(R5=0,R5&gt;13),0,TRUNC(46.0849*(13-R5)^1.81))</f>
        <v>472</v>
      </c>
      <c r="T5" s="20"/>
    </row>
    <row r="6" spans="2:20" ht="13.5" thickTop="1">
      <c r="B6" s="8">
        <v>1500</v>
      </c>
      <c r="C6" s="3" t="s">
        <v>579</v>
      </c>
      <c r="D6" s="9"/>
      <c r="E6" s="6">
        <f>60*F6+H6</f>
        <v>314.75</v>
      </c>
      <c r="F6" s="10">
        <v>5</v>
      </c>
      <c r="G6" s="25" t="s">
        <v>8</v>
      </c>
      <c r="H6" s="81">
        <v>14.75</v>
      </c>
      <c r="I6" s="12">
        <f>IF(OR(E6=0,E6&gt;480),0,TRUNC(0.03768*(480-E6)^1.85))</f>
        <v>478</v>
      </c>
      <c r="J6" s="7">
        <f>SUM(I6:I8)-MIN(I6:I8)</f>
        <v>1097</v>
      </c>
      <c r="L6" s="8">
        <v>800</v>
      </c>
      <c r="M6" s="3" t="s">
        <v>56</v>
      </c>
      <c r="N6" s="9"/>
      <c r="O6" s="24">
        <f>60*P6+R6</f>
        <v>184.48</v>
      </c>
      <c r="P6" s="10">
        <v>3</v>
      </c>
      <c r="Q6" s="22" t="s">
        <v>8</v>
      </c>
      <c r="R6" s="81">
        <v>4.48</v>
      </c>
      <c r="S6" s="12">
        <f>IF(OR(O6=0,O6&gt;254),0,TRUNC(0.11193*(254-O6)^1.88))</f>
        <v>325</v>
      </c>
      <c r="T6" s="7">
        <f>SUM(S6:S8)-MIN(S6:S8)</f>
        <v>815</v>
      </c>
    </row>
    <row r="7" spans="2:20" ht="12.75">
      <c r="B7" s="13"/>
      <c r="C7" s="14" t="s">
        <v>223</v>
      </c>
      <c r="D7" s="15"/>
      <c r="E7" s="16">
        <f>60*F7+H7</f>
        <v>298.68</v>
      </c>
      <c r="F7" s="17">
        <v>4</v>
      </c>
      <c r="G7" s="25" t="s">
        <v>8</v>
      </c>
      <c r="H7" s="82">
        <v>58.68</v>
      </c>
      <c r="I7" s="19">
        <f>IF(OR(E7=0,E7&gt;480),0,TRUNC(0.03768*(480-E7)^1.85))</f>
        <v>567</v>
      </c>
      <c r="J7" s="20"/>
      <c r="L7" s="13"/>
      <c r="M7" s="14" t="s">
        <v>494</v>
      </c>
      <c r="N7" s="15"/>
      <c r="O7" s="16">
        <f>60*P7+R7</f>
        <v>176.15</v>
      </c>
      <c r="P7" s="17">
        <v>2</v>
      </c>
      <c r="Q7" s="25" t="s">
        <v>8</v>
      </c>
      <c r="R7" s="82">
        <v>56.15</v>
      </c>
      <c r="S7" s="19">
        <f>IF(OR(O7=0,O7&gt;254),0,TRUNC(0.11193*(254-O7)^1.88))</f>
        <v>402</v>
      </c>
      <c r="T7" s="20"/>
    </row>
    <row r="8" spans="2:20" ht="13.5" thickBot="1">
      <c r="B8" s="13"/>
      <c r="C8" s="14" t="s">
        <v>486</v>
      </c>
      <c r="D8" s="15"/>
      <c r="E8" s="16">
        <f>60*F8+H8</f>
        <v>305.25</v>
      </c>
      <c r="F8" s="17">
        <v>5</v>
      </c>
      <c r="G8" s="27" t="s">
        <v>8</v>
      </c>
      <c r="H8" s="82">
        <v>5.25</v>
      </c>
      <c r="I8" s="19">
        <f>IF(OR(E8=0,E8&gt;480),0,TRUNC(0.03768*(480-E8)^1.85))</f>
        <v>530</v>
      </c>
      <c r="J8" s="20"/>
      <c r="L8" s="13"/>
      <c r="M8" s="14" t="s">
        <v>495</v>
      </c>
      <c r="N8" s="15"/>
      <c r="O8" s="16">
        <f>60*P8+R8</f>
        <v>175.01</v>
      </c>
      <c r="P8" s="17">
        <v>2</v>
      </c>
      <c r="Q8" s="27" t="s">
        <v>8</v>
      </c>
      <c r="R8" s="82">
        <v>55.01</v>
      </c>
      <c r="S8" s="19">
        <f>IF(OR(O8=0,O8&gt;254),0,TRUNC(0.11193*(254-O8)^1.88))</f>
        <v>413</v>
      </c>
      <c r="T8" s="20"/>
    </row>
    <row r="9" spans="2:20" ht="13.5" thickTop="1">
      <c r="B9" s="8" t="s">
        <v>9</v>
      </c>
      <c r="C9" s="3" t="s">
        <v>486</v>
      </c>
      <c r="D9" s="9"/>
      <c r="E9" s="6"/>
      <c r="F9" s="10"/>
      <c r="G9" s="10"/>
      <c r="H9" s="10">
        <v>145</v>
      </c>
      <c r="I9" s="12">
        <f>IF(H9=0,0,TRUNC(0.8465*(H9-75)^1.42))</f>
        <v>352</v>
      </c>
      <c r="J9" s="7">
        <f>SUM(I9:I11)-MIN(I9:I11)</f>
        <v>704</v>
      </c>
      <c r="L9" s="8" t="s">
        <v>9</v>
      </c>
      <c r="M9" s="3" t="s">
        <v>495</v>
      </c>
      <c r="N9" s="9"/>
      <c r="O9" s="6"/>
      <c r="P9" s="10"/>
      <c r="Q9" s="10"/>
      <c r="R9" s="10">
        <v>130</v>
      </c>
      <c r="S9" s="12">
        <f>IF(R9=0,0,TRUNC(1.84523*(R9-75)^1.348))</f>
        <v>409</v>
      </c>
      <c r="T9" s="7">
        <f>SUM(S9:S11)-MIN(S9:S11)</f>
        <v>869</v>
      </c>
    </row>
    <row r="10" spans="2:20" ht="12.75">
      <c r="B10" s="13"/>
      <c r="C10" s="14" t="s">
        <v>487</v>
      </c>
      <c r="D10" s="15"/>
      <c r="E10" s="16"/>
      <c r="F10" s="17"/>
      <c r="G10" s="17"/>
      <c r="H10" s="17">
        <v>140</v>
      </c>
      <c r="I10" s="19">
        <f>IF(H10=0,0,TRUNC(0.8465*(H10-75)^1.42))</f>
        <v>317</v>
      </c>
      <c r="J10" s="20"/>
      <c r="L10" s="13"/>
      <c r="M10" s="14" t="s">
        <v>492</v>
      </c>
      <c r="N10" s="15"/>
      <c r="O10" s="16"/>
      <c r="P10" s="17"/>
      <c r="Q10" s="17"/>
      <c r="R10" s="17">
        <v>135</v>
      </c>
      <c r="S10" s="19">
        <f>IF(R10=0,0,TRUNC(1.84523*(R10-75)^1.348))</f>
        <v>460</v>
      </c>
      <c r="T10" s="20"/>
    </row>
    <row r="11" spans="2:20" ht="13.5" thickBot="1">
      <c r="B11" s="13"/>
      <c r="C11" s="14" t="s">
        <v>488</v>
      </c>
      <c r="D11" s="15"/>
      <c r="E11" s="16"/>
      <c r="F11" s="17"/>
      <c r="G11" s="17"/>
      <c r="H11" s="17">
        <v>145</v>
      </c>
      <c r="I11" s="19">
        <f>IF(H11=0,0,TRUNC(0.8465*(H11-75)^1.42))</f>
        <v>352</v>
      </c>
      <c r="J11" s="20"/>
      <c r="L11" s="13"/>
      <c r="M11" s="14" t="s">
        <v>496</v>
      </c>
      <c r="N11" s="15"/>
      <c r="O11" s="16"/>
      <c r="P11" s="17"/>
      <c r="Q11" s="17"/>
      <c r="R11" s="17">
        <v>120</v>
      </c>
      <c r="S11" s="19">
        <f>IF(R11=0,0,TRUNC(1.84523*(R11-75)^1.348))</f>
        <v>312</v>
      </c>
      <c r="T11" s="20"/>
    </row>
    <row r="12" spans="2:20" ht="13.5" thickTop="1">
      <c r="B12" s="8" t="s">
        <v>10</v>
      </c>
      <c r="C12" s="3" t="s">
        <v>223</v>
      </c>
      <c r="D12" s="9"/>
      <c r="E12" s="6"/>
      <c r="F12" s="10"/>
      <c r="G12" s="10"/>
      <c r="H12" s="10">
        <v>484</v>
      </c>
      <c r="I12" s="12">
        <f>IF(H12=0,0,TRUNC(0.14354*(H12-220)^1.4))</f>
        <v>352</v>
      </c>
      <c r="J12" s="7">
        <f>SUM(I12:I14)-MIN(I12:I14)</f>
        <v>736</v>
      </c>
      <c r="L12" s="8" t="s">
        <v>10</v>
      </c>
      <c r="M12" s="3" t="s">
        <v>497</v>
      </c>
      <c r="N12" s="9"/>
      <c r="O12" s="6"/>
      <c r="P12" s="10"/>
      <c r="Q12" s="10"/>
      <c r="R12" s="10">
        <v>343</v>
      </c>
      <c r="S12" s="12">
        <f>IF(R12=0,0,TRUNC(0.188807*(R12-210)^1.41))</f>
        <v>186</v>
      </c>
      <c r="T12" s="7">
        <f>SUM(S12:S14)-MIN(S12:S14)</f>
        <v>462</v>
      </c>
    </row>
    <row r="13" spans="2:20" ht="12.75">
      <c r="B13" s="13"/>
      <c r="C13" s="14" t="s">
        <v>489</v>
      </c>
      <c r="D13" s="15"/>
      <c r="E13" s="16"/>
      <c r="F13" s="17"/>
      <c r="G13" s="17"/>
      <c r="H13" s="17">
        <v>501</v>
      </c>
      <c r="I13" s="19">
        <f>IF(H13=0,0,TRUNC(0.14354*(H13-220)^1.4))</f>
        <v>384</v>
      </c>
      <c r="J13" s="20"/>
      <c r="L13" s="13"/>
      <c r="M13" s="14" t="s">
        <v>493</v>
      </c>
      <c r="N13" s="15"/>
      <c r="O13" s="16"/>
      <c r="P13" s="17"/>
      <c r="Q13" s="17"/>
      <c r="R13" s="17">
        <v>386</v>
      </c>
      <c r="S13" s="19">
        <f>IF(R13=0,0,TRUNC(0.188807*(R13-210)^1.41))</f>
        <v>276</v>
      </c>
      <c r="T13" s="20"/>
    </row>
    <row r="14" spans="2:20" ht="13.5" thickBot="1">
      <c r="B14" s="13"/>
      <c r="C14" s="14" t="s">
        <v>490</v>
      </c>
      <c r="D14" s="15"/>
      <c r="E14" s="16"/>
      <c r="F14" s="17"/>
      <c r="G14" s="17"/>
      <c r="H14" s="17">
        <v>434</v>
      </c>
      <c r="I14" s="19">
        <f>IF(H14=0,0,TRUNC(0.14354*(H14-220)^1.4))</f>
        <v>262</v>
      </c>
      <c r="J14" s="20"/>
      <c r="L14" s="13"/>
      <c r="M14" s="14" t="s">
        <v>56</v>
      </c>
      <c r="N14" s="15"/>
      <c r="O14" s="16"/>
      <c r="P14" s="17"/>
      <c r="Q14" s="17"/>
      <c r="R14" s="17">
        <v>323</v>
      </c>
      <c r="S14" s="21">
        <f>IF(R14=0,0,TRUNC(0.188807*(R14-210)^1.41))</f>
        <v>148</v>
      </c>
      <c r="T14" s="20"/>
    </row>
    <row r="15" spans="2:20" ht="13.5" thickTop="1">
      <c r="B15" s="8" t="s">
        <v>17</v>
      </c>
      <c r="C15" s="3" t="s">
        <v>578</v>
      </c>
      <c r="D15" s="9"/>
      <c r="E15" s="6"/>
      <c r="F15" s="10"/>
      <c r="G15" s="10"/>
      <c r="H15" s="28">
        <v>9.73</v>
      </c>
      <c r="I15" s="12">
        <f>IF(H15=0,0,TRUNC(51.39*(H15-1.5)^1.05))</f>
        <v>469</v>
      </c>
      <c r="J15" s="7">
        <f>SUM(I15:I17)-MIN(I15:I17)</f>
        <v>1013</v>
      </c>
      <c r="L15" s="8" t="s">
        <v>17</v>
      </c>
      <c r="M15" s="3" t="s">
        <v>497</v>
      </c>
      <c r="N15" s="9"/>
      <c r="O15" s="6"/>
      <c r="P15" s="10"/>
      <c r="Q15" s="10"/>
      <c r="R15" s="28">
        <v>7.67</v>
      </c>
      <c r="S15" s="12">
        <f>IF(R15=0,0,TRUNC(56.0211*(R15-1.5)^1.05))</f>
        <v>378</v>
      </c>
      <c r="T15" s="7">
        <f>SUM(S15:S17)-MIN(S15:S17)</f>
        <v>725</v>
      </c>
    </row>
    <row r="16" spans="2:20" ht="12.75">
      <c r="B16" s="13" t="s">
        <v>18</v>
      </c>
      <c r="C16" s="14" t="s">
        <v>491</v>
      </c>
      <c r="D16" s="15"/>
      <c r="E16" s="16"/>
      <c r="F16" s="17"/>
      <c r="G16" s="17"/>
      <c r="H16" s="29">
        <v>10.97</v>
      </c>
      <c r="I16" s="19">
        <f>IF(H16=0,0,TRUNC(51.39*(H16-1.5)^1.05))</f>
        <v>544</v>
      </c>
      <c r="J16" s="20"/>
      <c r="L16" s="13" t="s">
        <v>19</v>
      </c>
      <c r="M16" s="14" t="s">
        <v>496</v>
      </c>
      <c r="N16" s="15"/>
      <c r="O16" s="16"/>
      <c r="P16" s="17"/>
      <c r="Q16" s="17"/>
      <c r="R16" s="29">
        <v>7.06</v>
      </c>
      <c r="S16" s="19">
        <f>IF(R16=0,0,TRUNC(56.0211*(R16-1.5)^1.05))</f>
        <v>339</v>
      </c>
      <c r="T16" s="20"/>
    </row>
    <row r="17" spans="2:20" ht="13.5" thickBot="1">
      <c r="B17" s="13"/>
      <c r="C17" s="14" t="s">
        <v>489</v>
      </c>
      <c r="D17" s="15"/>
      <c r="E17" s="16"/>
      <c r="F17" s="17"/>
      <c r="G17" s="17"/>
      <c r="H17" s="29">
        <v>9.71</v>
      </c>
      <c r="I17" s="19">
        <f>IF(H17=0,0,TRUNC(51.39*(H17-1.5)^1.05))</f>
        <v>468</v>
      </c>
      <c r="J17" s="20"/>
      <c r="L17" s="13"/>
      <c r="M17" s="14" t="s">
        <v>106</v>
      </c>
      <c r="N17" s="15"/>
      <c r="O17" s="16"/>
      <c r="P17" s="17"/>
      <c r="Q17" s="17"/>
      <c r="R17" s="29">
        <v>7.19</v>
      </c>
      <c r="S17" s="21">
        <f>IF(R17=0,0,TRUNC(56.0211*(R17-1.5)^1.05))</f>
        <v>347</v>
      </c>
      <c r="T17" s="20"/>
    </row>
    <row r="18" spans="2:20" ht="13.5" thickTop="1">
      <c r="B18" s="8" t="s">
        <v>12</v>
      </c>
      <c r="C18" s="3" t="s">
        <v>491</v>
      </c>
      <c r="D18" s="9"/>
      <c r="E18" s="6"/>
      <c r="F18" s="10"/>
      <c r="G18" s="10"/>
      <c r="H18" s="28">
        <v>31.37</v>
      </c>
      <c r="I18" s="12">
        <f>IF(OR(H18=0,H18&gt;44),0,TRUNC(4.86338*(44-H18)^1.81))</f>
        <v>479</v>
      </c>
      <c r="J18" s="7">
        <f>SUM(I18:I19)-MIN(I18:I19)</f>
        <v>479</v>
      </c>
      <c r="L18" s="8" t="s">
        <v>32</v>
      </c>
      <c r="M18" s="3" t="s">
        <v>492</v>
      </c>
      <c r="N18" s="9"/>
      <c r="O18" s="6"/>
      <c r="P18" s="10"/>
      <c r="Q18" s="10"/>
      <c r="R18" s="28">
        <v>34.79</v>
      </c>
      <c r="S18" s="12">
        <f>IF(OR(R18=0,R18&gt;50),0,TRUNC(3.84286*(50-R18)^1.81))</f>
        <v>530</v>
      </c>
      <c r="T18" s="7">
        <f>SUM(S18:S19)-MIN(S18:S19)</f>
        <v>530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4994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4495</v>
      </c>
    </row>
    <row r="21" spans="2:9" ht="26.25">
      <c r="B21" s="35"/>
      <c r="I21" s="35"/>
    </row>
    <row r="22" spans="2:16" ht="21" thickBot="1">
      <c r="B22" s="70" t="s">
        <v>44</v>
      </c>
      <c r="F22" s="2"/>
      <c r="G22" s="2" t="s">
        <v>0</v>
      </c>
      <c r="L22" s="70" t="s">
        <v>44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498</v>
      </c>
      <c r="D24" s="9"/>
      <c r="E24" s="6"/>
      <c r="F24" s="10"/>
      <c r="G24" s="10"/>
      <c r="H24" s="28">
        <v>8.19</v>
      </c>
      <c r="I24" s="12">
        <f>IF(OR(H24=0,H24&gt;11.5),0,TRUNC(58.015*(11.5-H24)^1.81))</f>
        <v>506</v>
      </c>
      <c r="J24" s="7">
        <f>SUM(I24:I26)-MIN(I24:I26)</f>
        <v>863</v>
      </c>
      <c r="L24" s="8">
        <v>60</v>
      </c>
      <c r="M24" s="3" t="s">
        <v>509</v>
      </c>
      <c r="N24" s="9"/>
      <c r="O24" s="6"/>
      <c r="P24" s="10"/>
      <c r="Q24" s="10"/>
      <c r="R24" s="28">
        <v>9.42</v>
      </c>
      <c r="S24" s="9">
        <f>IF(OR(R24=0,R24&gt;13),0,TRUNC(46.0849*(13-R24)^1.81))</f>
        <v>463</v>
      </c>
      <c r="T24" s="7">
        <f>SUM(S24:S26)-MIN(S24:S26)</f>
        <v>843</v>
      </c>
    </row>
    <row r="25" spans="2:20" ht="12.75">
      <c r="B25" s="13"/>
      <c r="C25" s="14" t="s">
        <v>337</v>
      </c>
      <c r="D25" s="15"/>
      <c r="E25" s="16"/>
      <c r="F25" s="17"/>
      <c r="G25" s="17"/>
      <c r="H25" s="29">
        <v>8.77</v>
      </c>
      <c r="I25" s="19">
        <f>IF(OR(H25=0,H25&gt;11.5),0,TRUNC(58.015*(11.5-H25)^1.81))</f>
        <v>357</v>
      </c>
      <c r="J25" s="20"/>
      <c r="L25" s="13"/>
      <c r="M25" s="14" t="s">
        <v>506</v>
      </c>
      <c r="N25" s="15"/>
      <c r="O25" s="16"/>
      <c r="P25" s="17"/>
      <c r="Q25" s="17"/>
      <c r="R25" s="29">
        <v>9.98</v>
      </c>
      <c r="S25" s="19">
        <f>IF(OR(R25=0,R25&gt;13),0,TRUNC(46.0849*(13-R25)^1.81))</f>
        <v>340</v>
      </c>
      <c r="T25" s="20"/>
    </row>
    <row r="26" spans="2:20" ht="13.5" thickBot="1">
      <c r="B26" s="13"/>
      <c r="C26" s="14" t="s">
        <v>499</v>
      </c>
      <c r="D26" s="15"/>
      <c r="E26" s="16"/>
      <c r="F26" s="17"/>
      <c r="G26" s="17"/>
      <c r="H26" s="29">
        <v>9.05</v>
      </c>
      <c r="I26" s="21">
        <f>IF(OR(H26=0,H26&gt;11.5),0,TRUNC(58.015*(11.5-H26)^1.81))</f>
        <v>293</v>
      </c>
      <c r="J26" s="20"/>
      <c r="L26" s="13"/>
      <c r="M26" s="14" t="s">
        <v>507</v>
      </c>
      <c r="N26" s="15"/>
      <c r="O26" s="16"/>
      <c r="P26" s="17"/>
      <c r="Q26" s="17"/>
      <c r="R26" s="29">
        <v>9.79</v>
      </c>
      <c r="S26" s="83">
        <f>IF(OR(R26=0,R26&gt;13),0,TRUNC(46.0849*(13-R26)^1.81))</f>
        <v>380</v>
      </c>
      <c r="T26" s="20"/>
    </row>
    <row r="27" spans="2:20" ht="13.5" thickTop="1">
      <c r="B27" s="8">
        <v>1000</v>
      </c>
      <c r="C27" s="3" t="s">
        <v>500</v>
      </c>
      <c r="D27" s="9"/>
      <c r="E27" s="6">
        <f>60*F27+H27</f>
        <v>201.57999999999998</v>
      </c>
      <c r="F27" s="10">
        <v>3</v>
      </c>
      <c r="G27" s="22" t="s">
        <v>8</v>
      </c>
      <c r="H27" s="81">
        <v>21.58</v>
      </c>
      <c r="I27" s="12">
        <f>IF(OR(E27=0,E27&gt;305.5),0,TRUNC(0.08713*(305.5-E27)^1.85))</f>
        <v>468</v>
      </c>
      <c r="J27" s="7">
        <f>SUM(I27:I29)-MIN(I27:I29)</f>
        <v>957</v>
      </c>
      <c r="L27" s="8">
        <v>600</v>
      </c>
      <c r="M27" s="3" t="s">
        <v>508</v>
      </c>
      <c r="N27" s="9"/>
      <c r="O27" s="24">
        <f>60*P27+R27</f>
        <v>119.24000000000001</v>
      </c>
      <c r="P27" s="10">
        <v>1</v>
      </c>
      <c r="Q27" s="22" t="s">
        <v>8</v>
      </c>
      <c r="R27" s="81">
        <v>59.24</v>
      </c>
      <c r="S27" s="12">
        <f>IF(OR(O27=0,O27&gt;185),0,TRUNC(0.19889*(185-O27)^1.88))</f>
        <v>520</v>
      </c>
      <c r="T27" s="7">
        <f>SUM(S27:S29)-MIN(S27:S29)</f>
        <v>917</v>
      </c>
    </row>
    <row r="28" spans="2:20" ht="12.75">
      <c r="B28" s="13"/>
      <c r="C28" s="14" t="s">
        <v>501</v>
      </c>
      <c r="D28" s="15"/>
      <c r="E28" s="16">
        <f>60*F28+H28</f>
        <v>224.07</v>
      </c>
      <c r="F28" s="17">
        <v>3</v>
      </c>
      <c r="G28" s="25" t="s">
        <v>8</v>
      </c>
      <c r="H28" s="82">
        <v>44.07</v>
      </c>
      <c r="I28" s="19">
        <f>IF(OR(E28=0,E28&gt;305.5),0,TRUNC(0.08713*(305.5-E28)^1.85))</f>
        <v>298</v>
      </c>
      <c r="J28" s="20"/>
      <c r="L28" s="13"/>
      <c r="M28" s="14" t="s">
        <v>510</v>
      </c>
      <c r="N28" s="15"/>
      <c r="O28" s="16">
        <f>60*P28+R28</f>
        <v>131.05</v>
      </c>
      <c r="P28" s="17">
        <v>2</v>
      </c>
      <c r="Q28" s="25" t="s">
        <v>8</v>
      </c>
      <c r="R28" s="82">
        <v>11.05</v>
      </c>
      <c r="S28" s="19">
        <f>IF(OR(O28=0,O28&gt;185),0,TRUNC(0.19889*(185-O28)^1.88))</f>
        <v>358</v>
      </c>
      <c r="T28" s="20"/>
    </row>
    <row r="29" spans="2:20" ht="13.5" thickBot="1">
      <c r="B29" s="13"/>
      <c r="C29" s="14" t="s">
        <v>502</v>
      </c>
      <c r="D29" s="15"/>
      <c r="E29" s="16">
        <f>60*F29+H29</f>
        <v>199.1</v>
      </c>
      <c r="F29" s="17">
        <v>3</v>
      </c>
      <c r="G29" s="27" t="s">
        <v>8</v>
      </c>
      <c r="H29" s="82">
        <v>19.1</v>
      </c>
      <c r="I29" s="19">
        <f>IF(OR(E29=0,E29&gt;305.5),0,TRUNC(0.08713*(305.5-E29)^1.85))</f>
        <v>489</v>
      </c>
      <c r="J29" s="20"/>
      <c r="L29" s="13"/>
      <c r="M29" s="14" t="s">
        <v>507</v>
      </c>
      <c r="N29" s="15"/>
      <c r="O29" s="16">
        <f>60*P29+R29</f>
        <v>128.04</v>
      </c>
      <c r="P29" s="17">
        <v>2</v>
      </c>
      <c r="Q29" s="27" t="s">
        <v>8</v>
      </c>
      <c r="R29" s="82">
        <v>8.04</v>
      </c>
      <c r="S29" s="19">
        <f>IF(OR(O29=0,O29&gt;185),0,TRUNC(0.19889*(185-O29)^1.88))</f>
        <v>397</v>
      </c>
      <c r="T29" s="20"/>
    </row>
    <row r="30" spans="2:20" ht="13.5" thickTop="1">
      <c r="B30" s="8" t="s">
        <v>9</v>
      </c>
      <c r="C30" s="3" t="s">
        <v>498</v>
      </c>
      <c r="D30" s="9"/>
      <c r="E30" s="6"/>
      <c r="F30" s="10"/>
      <c r="G30" s="10"/>
      <c r="H30" s="10">
        <v>135</v>
      </c>
      <c r="I30" s="12">
        <f>IF(H30=0,0,TRUNC(0.8465*(H30-75)^1.42))</f>
        <v>283</v>
      </c>
      <c r="J30" s="7">
        <f>SUM(I30:I32)-MIN(I30:I32)</f>
        <v>566</v>
      </c>
      <c r="L30" s="8" t="s">
        <v>9</v>
      </c>
      <c r="M30" s="3" t="s">
        <v>508</v>
      </c>
      <c r="N30" s="9"/>
      <c r="O30" s="6"/>
      <c r="P30" s="10"/>
      <c r="Q30" s="10"/>
      <c r="R30" s="10">
        <v>105</v>
      </c>
      <c r="S30" s="12">
        <f>IF(R30=0,0,TRUNC(1.84523*(R30-75)^1.348))</f>
        <v>180</v>
      </c>
      <c r="T30" s="7">
        <f>SUM(S30:S32)-MIN(S30:S32)</f>
        <v>625</v>
      </c>
    </row>
    <row r="31" spans="2:20" ht="12.75">
      <c r="B31" s="13"/>
      <c r="C31" s="14" t="s">
        <v>500</v>
      </c>
      <c r="D31" s="15"/>
      <c r="E31" s="16"/>
      <c r="F31" s="17"/>
      <c r="G31" s="17"/>
      <c r="H31" s="17">
        <v>135</v>
      </c>
      <c r="I31" s="19">
        <f>IF(H31=0,0,TRUNC(0.8465*(H31-75)^1.42))</f>
        <v>283</v>
      </c>
      <c r="J31" s="20"/>
      <c r="L31" s="13"/>
      <c r="M31" s="14" t="s">
        <v>35</v>
      </c>
      <c r="N31" s="15"/>
      <c r="O31" s="16"/>
      <c r="P31" s="17"/>
      <c r="Q31" s="17"/>
      <c r="R31" s="17">
        <v>115</v>
      </c>
      <c r="S31" s="19">
        <f>IF(R31=0,0,TRUNC(1.84523*(R31-75)^1.348))</f>
        <v>266</v>
      </c>
      <c r="T31" s="20"/>
    </row>
    <row r="32" spans="2:20" ht="13.5" thickBot="1">
      <c r="B32" s="13"/>
      <c r="C32" s="14" t="s">
        <v>276</v>
      </c>
      <c r="D32" s="15"/>
      <c r="E32" s="16"/>
      <c r="F32" s="17"/>
      <c r="G32" s="17"/>
      <c r="H32" s="17">
        <v>120</v>
      </c>
      <c r="I32" s="19">
        <f>IF(H32=0,0,TRUNC(0.8465*(H32-75)^1.42))</f>
        <v>188</v>
      </c>
      <c r="J32" s="20"/>
      <c r="L32" s="13"/>
      <c r="M32" s="14" t="s">
        <v>101</v>
      </c>
      <c r="N32" s="15"/>
      <c r="O32" s="16"/>
      <c r="P32" s="17"/>
      <c r="Q32" s="17"/>
      <c r="R32" s="17">
        <v>125</v>
      </c>
      <c r="S32" s="19">
        <f>IF(R32=0,0,TRUNC(1.84523*(R32-75)^1.348))</f>
        <v>359</v>
      </c>
      <c r="T32" s="20"/>
    </row>
    <row r="33" spans="2:20" ht="13.5" thickTop="1">
      <c r="B33" s="8" t="s">
        <v>10</v>
      </c>
      <c r="C33" s="3" t="s">
        <v>337</v>
      </c>
      <c r="D33" s="9"/>
      <c r="E33" s="6"/>
      <c r="F33" s="10"/>
      <c r="G33" s="10"/>
      <c r="H33" s="10">
        <v>415</v>
      </c>
      <c r="I33" s="12">
        <f>IF(H33=0,0,TRUNC(0.14354*(H33-220)^1.4))</f>
        <v>230</v>
      </c>
      <c r="J33" s="7">
        <f>SUM(I33:I35)-MIN(I33:I35)</f>
        <v>480</v>
      </c>
      <c r="L33" s="8" t="s">
        <v>10</v>
      </c>
      <c r="M33" s="3" t="s">
        <v>510</v>
      </c>
      <c r="N33" s="9"/>
      <c r="O33" s="6"/>
      <c r="P33" s="10"/>
      <c r="Q33" s="10"/>
      <c r="R33" s="10">
        <v>343</v>
      </c>
      <c r="S33" s="12">
        <f>IF(R33=0,0,TRUNC(0.188807*(R33-210)^1.41))</f>
        <v>186</v>
      </c>
      <c r="T33" s="7">
        <f>SUM(S33:S35)-MIN(S33:S35)</f>
        <v>410</v>
      </c>
    </row>
    <row r="34" spans="2:20" ht="12.75">
      <c r="B34" s="13"/>
      <c r="C34" s="14" t="s">
        <v>501</v>
      </c>
      <c r="D34" s="15"/>
      <c r="E34" s="16"/>
      <c r="F34" s="17"/>
      <c r="G34" s="17"/>
      <c r="H34" s="17">
        <v>427</v>
      </c>
      <c r="I34" s="19">
        <f>IF(H34=0,0,TRUNC(0.14354*(H34-220)^1.4))</f>
        <v>250</v>
      </c>
      <c r="J34" s="20"/>
      <c r="L34" s="13"/>
      <c r="M34" s="14" t="s">
        <v>506</v>
      </c>
      <c r="N34" s="15"/>
      <c r="O34" s="16"/>
      <c r="P34" s="17"/>
      <c r="Q34" s="17"/>
      <c r="R34" s="17">
        <v>350</v>
      </c>
      <c r="S34" s="19">
        <f>IF(R34=0,0,TRUNC(0.188807*(R34-210)^1.41))</f>
        <v>200</v>
      </c>
      <c r="T34" s="20"/>
    </row>
    <row r="35" spans="2:20" ht="13.5" thickBot="1">
      <c r="B35" s="13"/>
      <c r="C35" s="14" t="s">
        <v>503</v>
      </c>
      <c r="D35" s="15"/>
      <c r="E35" s="16"/>
      <c r="F35" s="17"/>
      <c r="G35" s="17"/>
      <c r="H35" s="17">
        <v>378</v>
      </c>
      <c r="I35" s="19">
        <f>IF(H35=0,0,TRUNC(0.14354*(H35-220)^1.4))</f>
        <v>171</v>
      </c>
      <c r="J35" s="20"/>
      <c r="L35" s="13"/>
      <c r="M35" s="14" t="s">
        <v>509</v>
      </c>
      <c r="N35" s="15"/>
      <c r="O35" s="16"/>
      <c r="P35" s="17"/>
      <c r="Q35" s="17"/>
      <c r="R35" s="17">
        <v>355</v>
      </c>
      <c r="S35" s="19">
        <f>IF(R35=0,0,TRUNC(0.188807*(R35-210)^1.41))</f>
        <v>210</v>
      </c>
      <c r="T35" s="20"/>
    </row>
    <row r="36" spans="2:20" ht="13.5" thickTop="1">
      <c r="B36" s="8"/>
      <c r="C36" s="3" t="s">
        <v>499</v>
      </c>
      <c r="D36" s="9"/>
      <c r="E36" s="6"/>
      <c r="F36" s="10"/>
      <c r="G36" s="10"/>
      <c r="H36" s="28">
        <v>50.6</v>
      </c>
      <c r="I36" s="12">
        <f>IF(H36=0,0,TRUNC(5.33*(H36-10)^1.1))</f>
        <v>313</v>
      </c>
      <c r="J36" s="7">
        <f>SUM(I36:I38)-MIN(I36:I38)</f>
        <v>582</v>
      </c>
      <c r="L36" s="8"/>
      <c r="M36" s="3" t="s">
        <v>35</v>
      </c>
      <c r="N36" s="9"/>
      <c r="O36" s="6"/>
      <c r="P36" s="10"/>
      <c r="Q36" s="10"/>
      <c r="R36" s="28">
        <v>26.8</v>
      </c>
      <c r="S36" s="12">
        <f>IF(R36=0,0,TRUNC(7.86*(R36-8)^1.1))</f>
        <v>198</v>
      </c>
      <c r="T36" s="7">
        <f>SUM(S36:S38)-MIN(S36:S38)</f>
        <v>504</v>
      </c>
    </row>
    <row r="37" spans="2:20" ht="12.75">
      <c r="B37" s="13" t="s">
        <v>11</v>
      </c>
      <c r="C37" s="14" t="s">
        <v>504</v>
      </c>
      <c r="D37" s="15"/>
      <c r="E37" s="16"/>
      <c r="F37" s="17"/>
      <c r="G37" s="17"/>
      <c r="H37" s="29">
        <v>45.4</v>
      </c>
      <c r="I37" s="19">
        <f>IF(H37=0,0,TRUNC(5.33*(H37-10)^1.1))</f>
        <v>269</v>
      </c>
      <c r="J37" s="20"/>
      <c r="L37" s="13" t="s">
        <v>11</v>
      </c>
      <c r="M37" s="14" t="s">
        <v>511</v>
      </c>
      <c r="N37" s="15"/>
      <c r="O37" s="16"/>
      <c r="P37" s="17"/>
      <c r="Q37" s="17"/>
      <c r="R37" s="29">
        <v>30.9</v>
      </c>
      <c r="S37" s="19">
        <f>IF(R37=0,0,TRUNC(7.86*(R37-8)^1.1))</f>
        <v>246</v>
      </c>
      <c r="T37" s="20"/>
    </row>
    <row r="38" spans="2:20" ht="13.5" thickBot="1">
      <c r="B38" s="13"/>
      <c r="C38" s="14" t="s">
        <v>276</v>
      </c>
      <c r="D38" s="15"/>
      <c r="E38" s="16"/>
      <c r="F38" s="17"/>
      <c r="G38" s="17"/>
      <c r="H38" s="29">
        <v>29.3</v>
      </c>
      <c r="I38" s="19">
        <f>IF(H38=0,0,TRUNC(5.33*(H38-10)^1.1))</f>
        <v>138</v>
      </c>
      <c r="J38" s="20"/>
      <c r="L38" s="13"/>
      <c r="M38" s="14" t="s">
        <v>512</v>
      </c>
      <c r="N38" s="15"/>
      <c r="O38" s="16"/>
      <c r="P38" s="17"/>
      <c r="Q38" s="17"/>
      <c r="R38" s="29">
        <v>31.9</v>
      </c>
      <c r="S38" s="19">
        <f>IF(R38=0,0,TRUNC(7.86*(R38-8)^1.1))</f>
        <v>258</v>
      </c>
      <c r="T38" s="20"/>
    </row>
    <row r="39" spans="2:20" ht="13.5" thickTop="1">
      <c r="B39" s="8" t="s">
        <v>12</v>
      </c>
      <c r="C39" s="3" t="s">
        <v>505</v>
      </c>
      <c r="D39" s="9"/>
      <c r="E39" s="6"/>
      <c r="F39" s="10"/>
      <c r="G39" s="10"/>
      <c r="H39" s="28">
        <v>33.33</v>
      </c>
      <c r="I39" s="12">
        <f>IF(OR(H39=0,H39&gt;44),0,TRUNC(4.86338*(44-H39)^1.81))</f>
        <v>353</v>
      </c>
      <c r="J39" s="7">
        <f>SUM(I39:I40)-MIN(I39:I40)</f>
        <v>353</v>
      </c>
      <c r="L39" s="8" t="s">
        <v>12</v>
      </c>
      <c r="M39" s="3" t="s">
        <v>507</v>
      </c>
      <c r="N39" s="9"/>
      <c r="O39" s="6"/>
      <c r="P39" s="10"/>
      <c r="Q39" s="10"/>
      <c r="R39" s="28">
        <v>37.22</v>
      </c>
      <c r="S39" s="12">
        <f>IF(OR(R39=0,R39&gt;50),0,TRUNC(3.84286*(50-R39)^1.81))</f>
        <v>386</v>
      </c>
      <c r="T39" s="7">
        <f>SUM(S39:S40)-MIN(S39:S40)</f>
        <v>386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3801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3685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I27" sqref="I27:I29"/>
    </sheetView>
  </sheetViews>
  <sheetFormatPr defaultColWidth="9.00390625" defaultRowHeight="12.75"/>
  <cols>
    <col min="1" max="1" width="1.00390625" style="0" customWidth="1"/>
    <col min="2" max="2" width="7.375" style="0" customWidth="1"/>
    <col min="3" max="3" width="16.375" style="0" customWidth="1"/>
    <col min="4" max="4" width="0.87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6.875" style="0" customWidth="1"/>
    <col min="9" max="9" width="8.00390625" style="0" customWidth="1"/>
    <col min="10" max="10" width="9.00390625" style="0" customWidth="1"/>
    <col min="11" max="11" width="2.125" style="0" customWidth="1"/>
    <col min="12" max="12" width="7.00390625" style="0" customWidth="1"/>
    <col min="13" max="13" width="21.00390625" style="0" customWidth="1"/>
    <col min="14" max="14" width="1.378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5.875" style="0" customWidth="1"/>
    <col min="19" max="19" width="7.375" style="0" customWidth="1"/>
    <col min="20" max="20" width="8.375" style="0" customWidth="1"/>
    <col min="21" max="21" width="1.625" style="0" customWidth="1"/>
  </cols>
  <sheetData>
    <row r="1" spans="2:16" ht="24" thickBot="1">
      <c r="B1" s="32" t="s">
        <v>62</v>
      </c>
      <c r="F1" s="2" t="s">
        <v>15</v>
      </c>
      <c r="L1" s="32" t="s">
        <v>62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513</v>
      </c>
      <c r="D3" s="9"/>
      <c r="E3" s="6"/>
      <c r="F3" s="10"/>
      <c r="G3" s="10"/>
      <c r="H3" s="28">
        <v>8.13</v>
      </c>
      <c r="I3" s="12">
        <f>IF(OR(H3=0,H3&gt;11.5),0,TRUNC(58.015*(11.5-H3)^1.81))</f>
        <v>523</v>
      </c>
      <c r="J3" s="7">
        <f>SUM(I3:I5)-MIN(I3:I5)</f>
        <v>909</v>
      </c>
      <c r="L3" s="8">
        <v>60</v>
      </c>
      <c r="M3" s="3"/>
      <c r="N3" s="9"/>
      <c r="O3" s="6"/>
      <c r="P3" s="10"/>
      <c r="Q3" s="10"/>
      <c r="R3" s="28"/>
      <c r="S3" s="9">
        <f>IF(OR(R3=0,R3&gt;13),0,TRUNC(46.0849*(13-R3)^1.81))</f>
        <v>0</v>
      </c>
      <c r="T3" s="7">
        <f>SUM(S3:S5)-MIN(S3:S5)</f>
        <v>0</v>
      </c>
    </row>
    <row r="4" spans="2:20" ht="12.75">
      <c r="B4" s="13"/>
      <c r="C4" s="14" t="s">
        <v>514</v>
      </c>
      <c r="D4" s="15"/>
      <c r="E4" s="16"/>
      <c r="F4" s="17"/>
      <c r="G4" s="17"/>
      <c r="H4" s="29">
        <v>8.76</v>
      </c>
      <c r="I4" s="19">
        <f>IF(OR(H4=0,H4&gt;11.5),0,TRUNC(58.015*(11.5-H4)^1.81))</f>
        <v>359</v>
      </c>
      <c r="J4" s="20"/>
      <c r="L4" s="13"/>
      <c r="M4" s="14"/>
      <c r="N4" s="15"/>
      <c r="O4" s="16"/>
      <c r="P4" s="17"/>
      <c r="Q4" s="17"/>
      <c r="R4" s="29"/>
      <c r="S4" s="19">
        <f>IF(OR(R4=0,R4&gt;13),0,TRUNC(46.0849*(13-R4)^1.81))</f>
        <v>0</v>
      </c>
      <c r="T4" s="20"/>
    </row>
    <row r="5" spans="2:20" ht="13.5" thickBot="1">
      <c r="B5" s="13"/>
      <c r="C5" s="14" t="s">
        <v>436</v>
      </c>
      <c r="D5" s="15"/>
      <c r="E5" s="16"/>
      <c r="F5" s="17"/>
      <c r="G5" s="17"/>
      <c r="H5" s="29">
        <v>8.65</v>
      </c>
      <c r="I5" s="21">
        <f>IF(OR(H5=0,H5&gt;11.5),0,TRUNC(58.015*(11.5-H5)^1.81))</f>
        <v>386</v>
      </c>
      <c r="J5" s="20"/>
      <c r="L5" s="13"/>
      <c r="M5" s="14"/>
      <c r="N5" s="15"/>
      <c r="O5" s="16"/>
      <c r="P5" s="17"/>
      <c r="Q5" s="17"/>
      <c r="R5" s="29"/>
      <c r="S5" s="83">
        <f>IF(OR(R5=0,R5&gt;13),0,TRUNC(46.0849*(13-R5)^1.81))</f>
        <v>0</v>
      </c>
      <c r="T5" s="20"/>
    </row>
    <row r="6" spans="2:20" ht="13.5" thickTop="1">
      <c r="B6" s="8">
        <v>1500</v>
      </c>
      <c r="C6" s="3" t="s">
        <v>515</v>
      </c>
      <c r="D6" s="9"/>
      <c r="E6" s="6">
        <f>60*F6+H6</f>
        <v>344.07</v>
      </c>
      <c r="F6" s="10">
        <v>5</v>
      </c>
      <c r="G6" s="22" t="s">
        <v>8</v>
      </c>
      <c r="H6" s="81">
        <v>44.07</v>
      </c>
      <c r="I6" s="12">
        <f>IF(OR(E6=0,E6&gt;480),0,TRUNC(0.03768*(480-E6)^1.85))</f>
        <v>333</v>
      </c>
      <c r="J6" s="7">
        <f>SUM(I6:I8)-MIN(I6:I8)</f>
        <v>844</v>
      </c>
      <c r="L6" s="8">
        <v>800</v>
      </c>
      <c r="M6" s="3"/>
      <c r="N6" s="9"/>
      <c r="O6" s="24">
        <f>60*P6+R6</f>
        <v>0</v>
      </c>
      <c r="P6" s="10"/>
      <c r="Q6" s="22" t="s">
        <v>8</v>
      </c>
      <c r="R6" s="81"/>
      <c r="S6" s="12">
        <f>IF(OR(O6=0,O6&gt;254),0,TRUNC(0.11193*(254-O6)^1.88))</f>
        <v>0</v>
      </c>
      <c r="T6" s="7">
        <f>SUM(S6:S8)-MIN(S6:S8)</f>
        <v>0</v>
      </c>
    </row>
    <row r="7" spans="2:20" ht="12.75">
      <c r="B7" s="13"/>
      <c r="C7" s="14" t="s">
        <v>516</v>
      </c>
      <c r="D7" s="15"/>
      <c r="E7" s="16">
        <f>60*F7+H7</f>
        <v>308.9</v>
      </c>
      <c r="F7" s="17">
        <v>5</v>
      </c>
      <c r="G7" s="25" t="s">
        <v>8</v>
      </c>
      <c r="H7" s="82">
        <v>8.9</v>
      </c>
      <c r="I7" s="19">
        <f>IF(OR(E7=0,E7&gt;480),0,TRUNC(0.03768*(480-E7)^1.85))</f>
        <v>510</v>
      </c>
      <c r="J7" s="20"/>
      <c r="L7" s="13"/>
      <c r="M7" s="14"/>
      <c r="N7" s="15"/>
      <c r="O7" s="16">
        <f>60*P7+R7</f>
        <v>0</v>
      </c>
      <c r="P7" s="17"/>
      <c r="Q7" s="25" t="s">
        <v>8</v>
      </c>
      <c r="R7" s="82"/>
      <c r="S7" s="19">
        <f>IF(OR(O7=0,O7&gt;254),0,TRUNC(0.11193*(254-O7)^1.88))</f>
        <v>0</v>
      </c>
      <c r="T7" s="20"/>
    </row>
    <row r="8" spans="2:20" ht="13.5" thickBot="1">
      <c r="B8" s="13"/>
      <c r="C8" s="14" t="s">
        <v>318</v>
      </c>
      <c r="D8" s="15"/>
      <c r="E8" s="16">
        <f>60*F8+H8</f>
        <v>343.9</v>
      </c>
      <c r="F8" s="17">
        <v>5</v>
      </c>
      <c r="G8" s="27" t="s">
        <v>8</v>
      </c>
      <c r="H8" s="82">
        <v>43.9</v>
      </c>
      <c r="I8" s="19">
        <f>IF(OR(E8=0,E8&gt;480),0,TRUNC(0.03768*(480-E8)^1.85))</f>
        <v>334</v>
      </c>
      <c r="J8" s="20"/>
      <c r="L8" s="13"/>
      <c r="M8" s="14"/>
      <c r="N8" s="15"/>
      <c r="O8" s="16">
        <f>60*P8+R8</f>
        <v>0</v>
      </c>
      <c r="P8" s="17"/>
      <c r="Q8" s="27" t="s">
        <v>8</v>
      </c>
      <c r="R8" s="82"/>
      <c r="S8" s="19">
        <f>IF(OR(O8=0,O8&gt;254),0,TRUNC(0.11193*(254-O8)^1.88))</f>
        <v>0</v>
      </c>
      <c r="T8" s="20"/>
    </row>
    <row r="9" spans="2:20" ht="13.5" thickTop="1">
      <c r="B9" s="8" t="s">
        <v>9</v>
      </c>
      <c r="C9" s="3" t="s">
        <v>513</v>
      </c>
      <c r="D9" s="9"/>
      <c r="E9" s="6"/>
      <c r="F9" s="10"/>
      <c r="G9" s="10"/>
      <c r="H9" s="10">
        <v>150</v>
      </c>
      <c r="I9" s="12">
        <f>IF(H9=0,0,TRUNC(0.8465*(H9-75)^1.42))</f>
        <v>389</v>
      </c>
      <c r="J9" s="7">
        <f>SUM(I9:I11)-MIN(I9:I11)</f>
        <v>672</v>
      </c>
      <c r="L9" s="8" t="s">
        <v>9</v>
      </c>
      <c r="M9" s="3"/>
      <c r="N9" s="9"/>
      <c r="O9" s="6"/>
      <c r="P9" s="10"/>
      <c r="Q9" s="10"/>
      <c r="R9" s="10"/>
      <c r="S9" s="12">
        <f>IF(R9=0,0,TRUNC(1.84523*(R9-75)^1.348))</f>
        <v>0</v>
      </c>
      <c r="T9" s="7">
        <f>SUM(S9:S11)-MIN(S9:S11)</f>
        <v>0</v>
      </c>
    </row>
    <row r="10" spans="2:20" ht="12.75">
      <c r="B10" s="13"/>
      <c r="C10" s="14" t="s">
        <v>517</v>
      </c>
      <c r="D10" s="15"/>
      <c r="E10" s="16"/>
      <c r="F10" s="17"/>
      <c r="G10" s="17"/>
      <c r="H10" s="17">
        <v>135</v>
      </c>
      <c r="I10" s="19">
        <f>IF(H10=0,0,TRUNC(0.8465*(H10-75)^1.42))</f>
        <v>283</v>
      </c>
      <c r="J10" s="20"/>
      <c r="L10" s="13"/>
      <c r="M10" s="14"/>
      <c r="N10" s="15"/>
      <c r="O10" s="16"/>
      <c r="P10" s="17"/>
      <c r="Q10" s="17"/>
      <c r="R10" s="17"/>
      <c r="S10" s="19">
        <f>IF(R10=0,0,TRUNC(1.84523*(R10-75)^1.348))</f>
        <v>0</v>
      </c>
      <c r="T10" s="20"/>
    </row>
    <row r="11" spans="2:20" ht="13.5" thickBot="1">
      <c r="B11" s="13"/>
      <c r="C11" s="14"/>
      <c r="D11" s="15"/>
      <c r="E11" s="16"/>
      <c r="F11" s="17"/>
      <c r="G11" s="17"/>
      <c r="H11" s="17"/>
      <c r="I11" s="19">
        <f>IF(H11=0,0,TRUNC(0.8465*(H11-75)^1.42))</f>
        <v>0</v>
      </c>
      <c r="J11" s="20"/>
      <c r="L11" s="13"/>
      <c r="M11" s="14"/>
      <c r="N11" s="15"/>
      <c r="O11" s="16"/>
      <c r="P11" s="17"/>
      <c r="Q11" s="17"/>
      <c r="R11" s="17"/>
      <c r="S11" s="19">
        <f>IF(R11=0,0,TRUNC(1.84523*(R11-75)^1.348))</f>
        <v>0</v>
      </c>
      <c r="T11" s="20"/>
    </row>
    <row r="12" spans="2:20" ht="13.5" thickTop="1">
      <c r="B12" s="8" t="s">
        <v>10</v>
      </c>
      <c r="C12" s="3" t="s">
        <v>318</v>
      </c>
      <c r="D12" s="9"/>
      <c r="E12" s="6"/>
      <c r="F12" s="10"/>
      <c r="G12" s="10"/>
      <c r="H12" s="10">
        <v>446</v>
      </c>
      <c r="I12" s="12">
        <f>IF(H12=0,0,TRUNC(0.14354*(H12-220)^1.4))</f>
        <v>283</v>
      </c>
      <c r="J12" s="7">
        <f>SUM(I12:I14)-MIN(I12:I14)</f>
        <v>568</v>
      </c>
      <c r="L12" s="8" t="s">
        <v>10</v>
      </c>
      <c r="M12" s="3"/>
      <c r="N12" s="9"/>
      <c r="O12" s="6"/>
      <c r="P12" s="10"/>
      <c r="Q12" s="10"/>
      <c r="R12" s="10"/>
      <c r="S12" s="12">
        <f>IF(R12=0,0,TRUNC(0.188807*(R12-210)^1.41))</f>
        <v>0</v>
      </c>
      <c r="T12" s="7">
        <f>SUM(S12:S14)-MIN(S12:S14)</f>
        <v>0</v>
      </c>
    </row>
    <row r="13" spans="2:20" ht="12.75">
      <c r="B13" s="13"/>
      <c r="C13" s="14" t="s">
        <v>518</v>
      </c>
      <c r="D13" s="15"/>
      <c r="E13" s="16"/>
      <c r="F13" s="17"/>
      <c r="G13" s="17"/>
      <c r="H13" s="17">
        <v>447</v>
      </c>
      <c r="I13" s="19">
        <f>IF(H13=0,0,TRUNC(0.14354*(H13-220)^1.4))</f>
        <v>285</v>
      </c>
      <c r="J13" s="20"/>
      <c r="L13" s="13"/>
      <c r="M13" s="14"/>
      <c r="N13" s="15"/>
      <c r="O13" s="16"/>
      <c r="P13" s="17"/>
      <c r="Q13" s="17"/>
      <c r="R13" s="17"/>
      <c r="S13" s="19">
        <f>IF(R13=0,0,TRUNC(0.188807*(R13-210)^1.41))</f>
        <v>0</v>
      </c>
      <c r="T13" s="20"/>
    </row>
    <row r="14" spans="2:20" ht="13.5" thickBot="1">
      <c r="B14" s="13"/>
      <c r="C14" s="14" t="s">
        <v>514</v>
      </c>
      <c r="D14" s="15"/>
      <c r="E14" s="16"/>
      <c r="F14" s="17"/>
      <c r="G14" s="17"/>
      <c r="H14" s="17">
        <v>415</v>
      </c>
      <c r="I14" s="19">
        <f>IF(H14=0,0,TRUNC(0.14354*(H14-220)^1.4))</f>
        <v>230</v>
      </c>
      <c r="J14" s="20"/>
      <c r="L14" s="13"/>
      <c r="M14" s="14"/>
      <c r="N14" s="15"/>
      <c r="O14" s="16"/>
      <c r="P14" s="17"/>
      <c r="Q14" s="17"/>
      <c r="R14" s="17"/>
      <c r="S14" s="21">
        <f>IF(R14=0,0,TRUNC(0.188807*(R14-210)^1.41))</f>
        <v>0</v>
      </c>
      <c r="T14" s="20"/>
    </row>
    <row r="15" spans="2:20" ht="13.5" thickTop="1">
      <c r="B15" s="8" t="s">
        <v>17</v>
      </c>
      <c r="C15" s="3" t="s">
        <v>517</v>
      </c>
      <c r="D15" s="9"/>
      <c r="E15" s="6"/>
      <c r="F15" s="10"/>
      <c r="G15" s="10"/>
      <c r="H15" s="28">
        <v>9.79</v>
      </c>
      <c r="I15" s="12">
        <f>IF(H15=0,0,TRUNC(51.39*(H15-1.5)^1.05))</f>
        <v>473</v>
      </c>
      <c r="J15" s="7">
        <f>SUM(I15:I17)-MIN(I15:I17)</f>
        <v>852</v>
      </c>
      <c r="L15" s="8" t="s">
        <v>17</v>
      </c>
      <c r="M15" s="3"/>
      <c r="N15" s="9"/>
      <c r="O15" s="6"/>
      <c r="P15" s="10"/>
      <c r="Q15" s="10"/>
      <c r="R15" s="28"/>
      <c r="S15" s="12">
        <f>IF(R15=0,0,TRUNC(56.0211*(R15-1.5)^1.05))</f>
        <v>0</v>
      </c>
      <c r="T15" s="7">
        <f>SUM(S15:S17)-MIN(S15:S17)</f>
        <v>0</v>
      </c>
    </row>
    <row r="16" spans="2:20" ht="12.75">
      <c r="B16" s="13" t="s">
        <v>18</v>
      </c>
      <c r="C16" s="14" t="s">
        <v>518</v>
      </c>
      <c r="D16" s="15"/>
      <c r="E16" s="16"/>
      <c r="F16" s="17"/>
      <c r="G16" s="17"/>
      <c r="H16" s="29">
        <v>7.5</v>
      </c>
      <c r="I16" s="19">
        <f>IF(H16=0,0,TRUNC(51.39*(H16-1.5)^1.05))</f>
        <v>337</v>
      </c>
      <c r="J16" s="20"/>
      <c r="L16" s="13" t="s">
        <v>19</v>
      </c>
      <c r="M16" s="14"/>
      <c r="N16" s="15"/>
      <c r="O16" s="16"/>
      <c r="P16" s="17"/>
      <c r="Q16" s="17"/>
      <c r="R16" s="29"/>
      <c r="S16" s="19">
        <f>IF(R16=0,0,TRUNC(56.0211*(R16-1.5)^1.05))</f>
        <v>0</v>
      </c>
      <c r="T16" s="20"/>
    </row>
    <row r="17" spans="2:20" ht="13.5" thickBot="1">
      <c r="B17" s="13"/>
      <c r="C17" s="14" t="s">
        <v>464</v>
      </c>
      <c r="D17" s="15"/>
      <c r="E17" s="16"/>
      <c r="F17" s="17"/>
      <c r="G17" s="17"/>
      <c r="H17" s="29">
        <v>8.22</v>
      </c>
      <c r="I17" s="19">
        <f>IF(H17=0,0,TRUNC(51.39*(H17-1.5)^1.05))</f>
        <v>379</v>
      </c>
      <c r="J17" s="20"/>
      <c r="L17" s="13"/>
      <c r="M17" s="14"/>
      <c r="N17" s="15"/>
      <c r="O17" s="16"/>
      <c r="P17" s="17"/>
      <c r="Q17" s="17"/>
      <c r="R17" s="29"/>
      <c r="S17" s="21">
        <f>IF(R17=0,0,TRUNC(56.0211*(R17-1.5)^1.05))</f>
        <v>0</v>
      </c>
      <c r="T17" s="20"/>
    </row>
    <row r="18" spans="2:20" ht="13.5" thickTop="1">
      <c r="B18" s="8" t="s">
        <v>12</v>
      </c>
      <c r="C18" s="3" t="s">
        <v>318</v>
      </c>
      <c r="D18" s="9"/>
      <c r="E18" s="6"/>
      <c r="F18" s="10"/>
      <c r="G18" s="10"/>
      <c r="H18" s="28">
        <v>32.08</v>
      </c>
      <c r="I18" s="12">
        <f>IF(OR(H18=0,H18&gt;44),0,TRUNC(4.86338*(44-H18)^1.81))</f>
        <v>431</v>
      </c>
      <c r="J18" s="7">
        <f>SUM(I18:I19)-MIN(I18:I19)</f>
        <v>431</v>
      </c>
      <c r="L18" s="8" t="s">
        <v>12</v>
      </c>
      <c r="M18" s="3"/>
      <c r="N18" s="9"/>
      <c r="O18" s="6"/>
      <c r="P18" s="10"/>
      <c r="Q18" s="10"/>
      <c r="R18" s="11"/>
      <c r="S18" s="12">
        <f>IF(OR(R18=0,R18&gt;50),0,TRUNC(3.84286*(50-R18)^1.81))</f>
        <v>0</v>
      </c>
      <c r="T18" s="7">
        <f>SUM(S18:S19)-MIN(S18:S19)</f>
        <v>0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4276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0</v>
      </c>
    </row>
    <row r="21" spans="2:9" ht="26.25">
      <c r="B21" s="35"/>
      <c r="I21" s="35"/>
    </row>
    <row r="22" spans="2:16" ht="24" thickBot="1">
      <c r="B22" s="32" t="s">
        <v>62</v>
      </c>
      <c r="F22" s="2" t="s">
        <v>0</v>
      </c>
      <c r="L22" s="32" t="s">
        <v>62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519</v>
      </c>
      <c r="D24" s="9"/>
      <c r="E24" s="6"/>
      <c r="F24" s="10"/>
      <c r="G24" s="10"/>
      <c r="H24" s="28">
        <v>8.95</v>
      </c>
      <c r="I24" s="12">
        <f>IF(OR(H24=0,H24&gt;11.5),0,TRUNC(58.015*(11.5-H24)^1.81))</f>
        <v>315</v>
      </c>
      <c r="J24" s="7">
        <f>SUM(I24:I26)-MIN(I24:I26)</f>
        <v>464</v>
      </c>
      <c r="L24" s="8">
        <v>60</v>
      </c>
      <c r="M24" s="3" t="s">
        <v>527</v>
      </c>
      <c r="N24" s="9"/>
      <c r="O24" s="6"/>
      <c r="P24" s="10"/>
      <c r="Q24" s="10"/>
      <c r="R24" s="28">
        <v>10.87</v>
      </c>
      <c r="S24" s="9">
        <f>IF(OR(R24=0,R24&gt;13),0,TRUNC(46.0849*(13-R24)^1.81))</f>
        <v>181</v>
      </c>
      <c r="T24" s="7">
        <f>SUM(S24:S26)-MIN(S24:S26)</f>
        <v>525</v>
      </c>
    </row>
    <row r="25" spans="2:20" ht="12.75">
      <c r="B25" s="13"/>
      <c r="C25" s="14"/>
      <c r="D25" s="15"/>
      <c r="E25" s="16"/>
      <c r="F25" s="17"/>
      <c r="G25" s="17"/>
      <c r="H25" s="29"/>
      <c r="I25" s="19">
        <f>IF(OR(H25=0,H25&gt;11.5),0,TRUNC(58.015*(11.5-H25)^1.81))</f>
        <v>0</v>
      </c>
      <c r="J25" s="20"/>
      <c r="L25" s="13"/>
      <c r="M25" s="14" t="s">
        <v>525</v>
      </c>
      <c r="N25" s="15"/>
      <c r="O25" s="16"/>
      <c r="P25" s="17"/>
      <c r="Q25" s="17"/>
      <c r="R25" s="29">
        <v>10.2</v>
      </c>
      <c r="S25" s="19">
        <f>IF(OR(R25=0,R25&gt;13),0,TRUNC(46.0849*(13-R25)^1.81))</f>
        <v>297</v>
      </c>
      <c r="T25" s="20"/>
    </row>
    <row r="26" spans="2:20" ht="13.5" thickBot="1">
      <c r="B26" s="13"/>
      <c r="C26" s="14" t="s">
        <v>520</v>
      </c>
      <c r="D26" s="15"/>
      <c r="E26" s="16"/>
      <c r="F26" s="17"/>
      <c r="G26" s="17"/>
      <c r="H26" s="29">
        <v>9.81</v>
      </c>
      <c r="I26" s="21">
        <f>IF(OR(H26=0,H26&gt;11.5),0,TRUNC(58.015*(11.5-H26)^1.81))</f>
        <v>149</v>
      </c>
      <c r="J26" s="20"/>
      <c r="L26" s="13"/>
      <c r="M26" s="14" t="s">
        <v>526</v>
      </c>
      <c r="N26" s="15"/>
      <c r="O26" s="16"/>
      <c r="P26" s="17"/>
      <c r="Q26" s="17"/>
      <c r="R26" s="29">
        <v>10.58</v>
      </c>
      <c r="S26" s="83">
        <f>IF(OR(R26=0,R26&gt;13),0,TRUNC(46.0849*(13-R26)^1.81))</f>
        <v>228</v>
      </c>
      <c r="T26" s="20"/>
    </row>
    <row r="27" spans="2:20" ht="13.5" thickTop="1">
      <c r="B27" s="8">
        <v>1000</v>
      </c>
      <c r="C27" s="3" t="s">
        <v>521</v>
      </c>
      <c r="D27" s="9"/>
      <c r="E27" s="6">
        <f>60*F27+H27</f>
        <v>214.41</v>
      </c>
      <c r="F27" s="10">
        <v>3</v>
      </c>
      <c r="G27" s="22" t="s">
        <v>8</v>
      </c>
      <c r="H27" s="81">
        <v>34.41</v>
      </c>
      <c r="I27" s="12">
        <f>IF(OR(E27=0,E27&gt;305.5),0,TRUNC(0.08713*(305.5-E27)^1.85))</f>
        <v>367</v>
      </c>
      <c r="J27" s="7">
        <f>SUM(I27:I29)-MIN(I27:I29)</f>
        <v>635</v>
      </c>
      <c r="L27" s="8">
        <v>600</v>
      </c>
      <c r="M27" s="3" t="s">
        <v>21</v>
      </c>
      <c r="N27" s="9"/>
      <c r="O27" s="24">
        <f>60*P27+R27</f>
        <v>129.69</v>
      </c>
      <c r="P27" s="10">
        <v>2</v>
      </c>
      <c r="Q27" s="22" t="s">
        <v>8</v>
      </c>
      <c r="R27" s="81">
        <v>9.69</v>
      </c>
      <c r="S27" s="12">
        <f>IF(OR(O27=0,O27&gt;185),0,TRUNC(0.19889*(185-O27)^1.88))</f>
        <v>375</v>
      </c>
      <c r="T27" s="7">
        <f>SUM(S27:S29)-MIN(S27:S29)</f>
        <v>694</v>
      </c>
    </row>
    <row r="28" spans="2:20" ht="12.75">
      <c r="B28" s="13"/>
      <c r="C28" s="14"/>
      <c r="D28" s="15"/>
      <c r="E28" s="16">
        <f>60*F28+H28</f>
        <v>0</v>
      </c>
      <c r="F28" s="17"/>
      <c r="G28" s="25" t="s">
        <v>8</v>
      </c>
      <c r="H28" s="82"/>
      <c r="I28" s="19">
        <f>IF(OR(E28=0,E28&gt;305.5),0,TRUNC(0.08713*(305.5-E28)^1.85))</f>
        <v>0</v>
      </c>
      <c r="J28" s="20"/>
      <c r="L28" s="13"/>
      <c r="M28" s="14" t="s">
        <v>525</v>
      </c>
      <c r="N28" s="15"/>
      <c r="O28" s="16">
        <f>60*P28+R28</f>
        <v>134.31</v>
      </c>
      <c r="P28" s="17">
        <v>2</v>
      </c>
      <c r="Q28" s="25" t="s">
        <v>8</v>
      </c>
      <c r="R28" s="82">
        <v>14.31</v>
      </c>
      <c r="S28" s="19">
        <f>IF(OR(O28=0,O28&gt;185),0,TRUNC(0.19889*(185-O28)^1.88))</f>
        <v>319</v>
      </c>
      <c r="T28" s="20"/>
    </row>
    <row r="29" spans="2:20" ht="13.5" thickBot="1">
      <c r="B29" s="13"/>
      <c r="C29" s="14" t="s">
        <v>522</v>
      </c>
      <c r="D29" s="15"/>
      <c r="E29" s="16">
        <f>60*F29+H29</f>
        <v>228.68</v>
      </c>
      <c r="F29" s="17">
        <v>3</v>
      </c>
      <c r="G29" s="27" t="s">
        <v>8</v>
      </c>
      <c r="H29" s="82">
        <v>48.68</v>
      </c>
      <c r="I29" s="19">
        <f>IF(OR(E29=0,E29&gt;305.5),0,TRUNC(0.08713*(305.5-E29)^1.85))</f>
        <v>268</v>
      </c>
      <c r="J29" s="20"/>
      <c r="L29" s="13"/>
      <c r="M29" s="14" t="s">
        <v>527</v>
      </c>
      <c r="N29" s="15"/>
      <c r="O29" s="16">
        <f>60*P29+R29</f>
        <v>143.71</v>
      </c>
      <c r="P29" s="17">
        <v>2</v>
      </c>
      <c r="Q29" s="27" t="s">
        <v>8</v>
      </c>
      <c r="R29" s="82">
        <v>23.71</v>
      </c>
      <c r="S29" s="19">
        <f>IF(OR(O29=0,O29&gt;185),0,TRUNC(0.19889*(185-O29)^1.88))</f>
        <v>216</v>
      </c>
      <c r="T29" s="20"/>
    </row>
    <row r="30" spans="2:20" ht="13.5" thickTop="1">
      <c r="B30" s="8" t="s">
        <v>9</v>
      </c>
      <c r="C30" s="3" t="s">
        <v>519</v>
      </c>
      <c r="D30" s="9"/>
      <c r="E30" s="6"/>
      <c r="F30" s="10"/>
      <c r="G30" s="10"/>
      <c r="H30" s="10">
        <v>120</v>
      </c>
      <c r="I30" s="12">
        <f>IF(H30=0,0,TRUNC(0.8465*(H30-75)^1.42))</f>
        <v>188</v>
      </c>
      <c r="J30" s="7">
        <f>SUM(I30:I32)-MIN(I30:I32)</f>
        <v>438</v>
      </c>
      <c r="L30" s="8" t="s">
        <v>9</v>
      </c>
      <c r="M30" s="3" t="s">
        <v>526</v>
      </c>
      <c r="N30" s="9"/>
      <c r="O30" s="6"/>
      <c r="P30" s="10"/>
      <c r="Q30" s="10"/>
      <c r="R30" s="10">
        <v>120</v>
      </c>
      <c r="S30" s="12">
        <f>IF(R30=0,0,TRUNC(1.84523*(R30-75)^1.348))</f>
        <v>312</v>
      </c>
      <c r="T30" s="7">
        <f>SUM(S30:S32)-MIN(S30:S32)</f>
        <v>492</v>
      </c>
    </row>
    <row r="31" spans="2:20" ht="12.75">
      <c r="B31" s="13"/>
      <c r="C31" s="14" t="s">
        <v>523</v>
      </c>
      <c r="D31" s="15"/>
      <c r="E31" s="16"/>
      <c r="F31" s="17"/>
      <c r="G31" s="17"/>
      <c r="H31" s="17">
        <v>130</v>
      </c>
      <c r="I31" s="19">
        <f>IF(H31=0,0,TRUNC(0.8465*(H31-75)^1.42))</f>
        <v>250</v>
      </c>
      <c r="J31" s="20"/>
      <c r="L31" s="13"/>
      <c r="M31" s="14" t="s">
        <v>529</v>
      </c>
      <c r="N31" s="15"/>
      <c r="O31" s="16"/>
      <c r="P31" s="17"/>
      <c r="Q31" s="17"/>
      <c r="R31" s="17">
        <v>105</v>
      </c>
      <c r="S31" s="19">
        <f>IF(R31=0,0,TRUNC(1.84523*(R31-75)^1.348))</f>
        <v>180</v>
      </c>
      <c r="T31" s="20"/>
    </row>
    <row r="32" spans="2:20" ht="13.5" thickBot="1">
      <c r="B32" s="13"/>
      <c r="C32" s="14"/>
      <c r="D32" s="15"/>
      <c r="E32" s="16"/>
      <c r="F32" s="17"/>
      <c r="G32" s="17"/>
      <c r="H32" s="17"/>
      <c r="I32" s="19">
        <f>IF(H32=0,0,TRUNC(0.8465*(H32-75)^1.42))</f>
        <v>0</v>
      </c>
      <c r="J32" s="20"/>
      <c r="L32" s="13"/>
      <c r="M32" s="14" t="s">
        <v>528</v>
      </c>
      <c r="N32" s="15"/>
      <c r="O32" s="16"/>
      <c r="P32" s="17"/>
      <c r="Q32" s="17"/>
      <c r="R32" s="17">
        <v>105</v>
      </c>
      <c r="S32" s="19">
        <f>IF(R32=0,0,TRUNC(1.84523*(R32-75)^1.348))</f>
        <v>180</v>
      </c>
      <c r="T32" s="20"/>
    </row>
    <row r="33" spans="2:20" ht="13.5" thickTop="1">
      <c r="B33" s="8" t="s">
        <v>10</v>
      </c>
      <c r="C33" s="3" t="s">
        <v>524</v>
      </c>
      <c r="D33" s="9"/>
      <c r="E33" s="6"/>
      <c r="F33" s="10"/>
      <c r="G33" s="10"/>
      <c r="H33" s="10">
        <v>355</v>
      </c>
      <c r="I33" s="12">
        <f>IF(H33=0,0,TRUNC(0.14354*(H33-220)^1.4))</f>
        <v>137</v>
      </c>
      <c r="J33" s="7">
        <f>SUM(I33:I35)-MIN(I33:I35)</f>
        <v>237</v>
      </c>
      <c r="L33" s="8" t="s">
        <v>10</v>
      </c>
      <c r="M33" s="3" t="s">
        <v>21</v>
      </c>
      <c r="N33" s="9"/>
      <c r="O33" s="6"/>
      <c r="P33" s="10"/>
      <c r="Q33" s="10"/>
      <c r="R33" s="10">
        <v>372</v>
      </c>
      <c r="S33" s="12">
        <f>IF(R33=0,0,TRUNC(0.188807*(R33-210)^1.41))</f>
        <v>246</v>
      </c>
      <c r="T33" s="7">
        <f>SUM(S33:S35)-MIN(S33:S35)</f>
        <v>416</v>
      </c>
    </row>
    <row r="34" spans="2:20" ht="12.75">
      <c r="B34" s="13"/>
      <c r="C34" s="14"/>
      <c r="D34" s="15"/>
      <c r="E34" s="16"/>
      <c r="F34" s="17"/>
      <c r="G34" s="17"/>
      <c r="H34" s="17"/>
      <c r="I34" s="19">
        <f>IF(H34=0,0,TRUNC(0.14354*(H34-220)^1.4))</f>
        <v>0</v>
      </c>
      <c r="J34" s="20"/>
      <c r="L34" s="13"/>
      <c r="M34" s="14" t="s">
        <v>417</v>
      </c>
      <c r="N34" s="15"/>
      <c r="O34" s="16"/>
      <c r="P34" s="17"/>
      <c r="Q34" s="17"/>
      <c r="R34" s="17">
        <v>335</v>
      </c>
      <c r="S34" s="19">
        <f>IF(R34=0,0,TRUNC(0.188807*(R34-210)^1.41))</f>
        <v>170</v>
      </c>
      <c r="T34" s="20"/>
    </row>
    <row r="35" spans="2:20" ht="13.5" thickBot="1">
      <c r="B35" s="13"/>
      <c r="C35" s="14" t="s">
        <v>523</v>
      </c>
      <c r="D35" s="15"/>
      <c r="E35" s="16"/>
      <c r="F35" s="17"/>
      <c r="G35" s="17"/>
      <c r="H35" s="17">
        <v>328</v>
      </c>
      <c r="I35" s="19">
        <f>IF(H35=0,0,TRUNC(0.14354*(H35-220)^1.4))</f>
        <v>100</v>
      </c>
      <c r="J35" s="20"/>
      <c r="L35" s="13"/>
      <c r="M35" s="14" t="s">
        <v>529</v>
      </c>
      <c r="N35" s="15"/>
      <c r="O35" s="16"/>
      <c r="P35" s="17"/>
      <c r="Q35" s="17"/>
      <c r="R35" s="17">
        <v>310</v>
      </c>
      <c r="S35" s="19">
        <f>IF(R35=0,0,TRUNC(0.188807*(R35-210)^1.41))</f>
        <v>124</v>
      </c>
      <c r="T35" s="20"/>
    </row>
    <row r="36" spans="2:20" ht="13.5" thickTop="1">
      <c r="B36" s="8"/>
      <c r="C36" s="3" t="s">
        <v>524</v>
      </c>
      <c r="D36" s="9"/>
      <c r="E36" s="6"/>
      <c r="F36" s="10"/>
      <c r="G36" s="10"/>
      <c r="H36" s="28">
        <v>46</v>
      </c>
      <c r="I36" s="12">
        <f>IF(H36=0,0,TRUNC(5.33*(H36-10)^1.1))</f>
        <v>274</v>
      </c>
      <c r="J36" s="7">
        <f>SUM(I36:I38)-MIN(I36:I38)</f>
        <v>577</v>
      </c>
      <c r="L36" s="8"/>
      <c r="M36" s="3" t="s">
        <v>528</v>
      </c>
      <c r="N36" s="9"/>
      <c r="O36" s="6"/>
      <c r="P36" s="10"/>
      <c r="Q36" s="10"/>
      <c r="R36" s="28">
        <v>26.3</v>
      </c>
      <c r="S36" s="12">
        <f>IF(R36=0,0,TRUNC(7.86*(R36-8)^1.1))</f>
        <v>192</v>
      </c>
      <c r="T36" s="7">
        <f>SUM(S36:S38)-MIN(S36:S38)</f>
        <v>380</v>
      </c>
    </row>
    <row r="37" spans="2:20" ht="12.75">
      <c r="B37" s="13" t="s">
        <v>11</v>
      </c>
      <c r="C37" s="14" t="s">
        <v>521</v>
      </c>
      <c r="D37" s="15"/>
      <c r="E37" s="16"/>
      <c r="F37" s="17"/>
      <c r="G37" s="17"/>
      <c r="H37" s="29">
        <v>49.4</v>
      </c>
      <c r="I37" s="19">
        <f>IF(H37=0,0,TRUNC(5.33*(H37-10)^1.1))</f>
        <v>303</v>
      </c>
      <c r="J37" s="20"/>
      <c r="L37" s="13" t="s">
        <v>11</v>
      </c>
      <c r="M37" s="14" t="s">
        <v>530</v>
      </c>
      <c r="N37" s="15"/>
      <c r="O37" s="16"/>
      <c r="P37" s="17"/>
      <c r="Q37" s="17"/>
      <c r="R37" s="29">
        <v>25.9</v>
      </c>
      <c r="S37" s="19">
        <f>IF(R37=0,0,TRUNC(7.86*(R37-8)^1.1))</f>
        <v>187</v>
      </c>
      <c r="T37" s="20"/>
    </row>
    <row r="38" spans="2:20" ht="13.5" thickBot="1">
      <c r="B38" s="13"/>
      <c r="C38" s="14" t="s">
        <v>522</v>
      </c>
      <c r="D38" s="15"/>
      <c r="E38" s="16"/>
      <c r="F38" s="17"/>
      <c r="G38" s="17"/>
      <c r="H38" s="29">
        <v>33.2</v>
      </c>
      <c r="I38" s="19">
        <f>IF(H38=0,0,TRUNC(5.33*(H38-10)^1.1))</f>
        <v>169</v>
      </c>
      <c r="J38" s="20"/>
      <c r="L38" s="13"/>
      <c r="M38" s="14" t="s">
        <v>21</v>
      </c>
      <c r="N38" s="15"/>
      <c r="O38" s="16"/>
      <c r="P38" s="17"/>
      <c r="Q38" s="17"/>
      <c r="R38" s="29">
        <v>26</v>
      </c>
      <c r="S38" s="19">
        <f>IF(R38=0,0,TRUNC(7.86*(R38-8)^1.1))</f>
        <v>188</v>
      </c>
      <c r="T38" s="20"/>
    </row>
    <row r="39" spans="2:20" ht="13.5" thickTop="1">
      <c r="B39" s="8" t="s">
        <v>12</v>
      </c>
      <c r="C39" s="3" t="s">
        <v>521</v>
      </c>
      <c r="D39" s="9"/>
      <c r="E39" s="6"/>
      <c r="F39" s="10"/>
      <c r="G39" s="10"/>
      <c r="H39" s="28">
        <v>34.44</v>
      </c>
      <c r="I39" s="12">
        <f>IF(OR(H39=0,H39&gt;44),0,TRUNC(4.86338*(44-H39)^1.81))</f>
        <v>289</v>
      </c>
      <c r="J39" s="7">
        <f>SUM(I39:I40)-MIN(I39:I40)</f>
        <v>289</v>
      </c>
      <c r="L39" s="8" t="s">
        <v>12</v>
      </c>
      <c r="M39" s="3" t="s">
        <v>525</v>
      </c>
      <c r="N39" s="9"/>
      <c r="O39" s="6"/>
      <c r="P39" s="10"/>
      <c r="Q39" s="10"/>
      <c r="R39" s="28">
        <v>40.18</v>
      </c>
      <c r="S39" s="12">
        <f>IF(OR(R39=0,R39&gt;50),0,TRUNC(3.84286*(50-R39)^1.81))</f>
        <v>240</v>
      </c>
      <c r="T39" s="7">
        <f>SUM(S39:S40)-MIN(S39:S40)</f>
        <v>240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2640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2747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.00390625" style="0" customWidth="1"/>
    <col min="2" max="2" width="6.00390625" style="0" customWidth="1"/>
    <col min="3" max="3" width="15.875" style="0" customWidth="1"/>
    <col min="4" max="4" width="1.378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6.125" style="0" customWidth="1"/>
    <col min="9" max="9" width="7.375" style="0" customWidth="1"/>
    <col min="10" max="10" width="6.875" style="0" customWidth="1"/>
    <col min="11" max="11" width="1.00390625" style="0" customWidth="1"/>
    <col min="12" max="12" width="5.625" style="0" customWidth="1"/>
    <col min="13" max="13" width="16.625" style="0" customWidth="1"/>
    <col min="14" max="14" width="1.378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00390625" style="0" customWidth="1"/>
    <col min="19" max="19" width="6.625" style="0" customWidth="1"/>
    <col min="20" max="20" width="6.125" style="0" customWidth="1"/>
    <col min="21" max="21" width="1.625" style="0" customWidth="1"/>
  </cols>
  <sheetData>
    <row r="1" spans="2:16" ht="24" thickBot="1">
      <c r="B1" s="32" t="s">
        <v>141</v>
      </c>
      <c r="F1" s="2" t="s">
        <v>15</v>
      </c>
      <c r="L1" s="32" t="s">
        <v>141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531</v>
      </c>
      <c r="D3" s="9"/>
      <c r="E3" s="6"/>
      <c r="F3" s="10"/>
      <c r="G3" s="10"/>
      <c r="H3" s="28">
        <v>8.39</v>
      </c>
      <c r="I3" s="12">
        <f>IF(OR(H3=0,H3&gt;11.5),0,TRUNC(58.015*(11.5-H3)^1.81))</f>
        <v>452</v>
      </c>
      <c r="J3" s="7">
        <f>SUM(I3:I5)-MIN(I3:I5)</f>
        <v>870</v>
      </c>
      <c r="L3" s="8">
        <v>60</v>
      </c>
      <c r="M3" s="3" t="s">
        <v>537</v>
      </c>
      <c r="N3" s="9"/>
      <c r="O3" s="6"/>
      <c r="P3" s="10"/>
      <c r="Q3" s="10"/>
      <c r="R3" s="28">
        <v>9.41</v>
      </c>
      <c r="S3" s="9">
        <f>IF(OR(R3=0,R3&gt;13),0,TRUNC(46.0849*(13-R3)^1.81))</f>
        <v>465</v>
      </c>
      <c r="T3" s="7">
        <f>SUM(S3:S5)-MIN(S3:S5)</f>
        <v>1054</v>
      </c>
    </row>
    <row r="4" spans="2:20" ht="12.75">
      <c r="B4" s="13"/>
      <c r="C4" s="14" t="s">
        <v>532</v>
      </c>
      <c r="D4" s="15"/>
      <c r="E4" s="16"/>
      <c r="F4" s="17"/>
      <c r="G4" s="17"/>
      <c r="H4" s="29">
        <v>8.52</v>
      </c>
      <c r="I4" s="19">
        <f>IF(OR(H4=0,H4&gt;11.5),0,TRUNC(58.015*(11.5-H4)^1.81))</f>
        <v>418</v>
      </c>
      <c r="J4" s="20"/>
      <c r="L4" s="13"/>
      <c r="M4" s="14" t="s">
        <v>538</v>
      </c>
      <c r="N4" s="15"/>
      <c r="O4" s="16"/>
      <c r="P4" s="17"/>
      <c r="Q4" s="17"/>
      <c r="R4" s="29">
        <v>9.35</v>
      </c>
      <c r="S4" s="19">
        <f>IF(OR(R4=0,R4&gt;13),0,TRUNC(46.0849*(13-R4)^1.81))</f>
        <v>480</v>
      </c>
      <c r="T4" s="20"/>
    </row>
    <row r="5" spans="2:20" ht="13.5" thickBot="1">
      <c r="B5" s="13"/>
      <c r="C5" s="14" t="s">
        <v>533</v>
      </c>
      <c r="D5" s="15"/>
      <c r="E5" s="16"/>
      <c r="F5" s="17"/>
      <c r="G5" s="17"/>
      <c r="H5" s="29">
        <v>8.82</v>
      </c>
      <c r="I5" s="21">
        <f>IF(OR(H5=0,H5&gt;11.5),0,TRUNC(58.015*(11.5-H5)^1.81))</f>
        <v>345</v>
      </c>
      <c r="J5" s="20"/>
      <c r="L5" s="13"/>
      <c r="M5" s="14" t="s">
        <v>539</v>
      </c>
      <c r="N5" s="15"/>
      <c r="O5" s="16"/>
      <c r="P5" s="17"/>
      <c r="Q5" s="17"/>
      <c r="R5" s="29">
        <v>8.97</v>
      </c>
      <c r="S5" s="83">
        <f>IF(OR(R5=0,R5&gt;13),0,TRUNC(46.0849*(13-R5)^1.81))</f>
        <v>574</v>
      </c>
      <c r="T5" s="20"/>
    </row>
    <row r="6" spans="2:20" ht="13.5" thickTop="1">
      <c r="B6" s="8">
        <v>1500</v>
      </c>
      <c r="C6" s="3" t="s">
        <v>534</v>
      </c>
      <c r="D6" s="9"/>
      <c r="E6" s="6">
        <f>60*F6+H6</f>
        <v>321.75</v>
      </c>
      <c r="F6" s="10">
        <v>5</v>
      </c>
      <c r="G6" s="22" t="s">
        <v>8</v>
      </c>
      <c r="H6" s="81">
        <v>21.75</v>
      </c>
      <c r="I6" s="12">
        <f>IF(OR(E6=0,E6&gt;480),0,TRUNC(0.03768*(480-E6)^1.85))</f>
        <v>441</v>
      </c>
      <c r="J6" s="7">
        <f>SUM(I6:I8)-MIN(I6:I8)</f>
        <v>783</v>
      </c>
      <c r="L6" s="8">
        <v>800</v>
      </c>
      <c r="M6" s="3" t="s">
        <v>349</v>
      </c>
      <c r="N6" s="9"/>
      <c r="O6" s="24">
        <f>60*P6+R6</f>
        <v>216.26</v>
      </c>
      <c r="P6" s="10">
        <v>3</v>
      </c>
      <c r="Q6" s="22" t="s">
        <v>8</v>
      </c>
      <c r="R6" s="81">
        <v>36.26</v>
      </c>
      <c r="S6" s="12">
        <f>IF(OR(O6=0,O6&gt;254),0,TRUNC(0.11193*(254-O6)^1.88))</f>
        <v>103</v>
      </c>
      <c r="T6" s="7">
        <f>SUM(S6:S8)-MIN(S6:S8)</f>
        <v>864</v>
      </c>
    </row>
    <row r="7" spans="2:20" ht="12.75">
      <c r="B7" s="13"/>
      <c r="C7" s="14" t="s">
        <v>535</v>
      </c>
      <c r="D7" s="15"/>
      <c r="E7" s="16">
        <f>60*F7+H7</f>
        <v>342.03</v>
      </c>
      <c r="F7" s="17">
        <v>5</v>
      </c>
      <c r="G7" s="25" t="s">
        <v>8</v>
      </c>
      <c r="H7" s="82">
        <v>42.03</v>
      </c>
      <c r="I7" s="19">
        <f>IF(OR(E7=0,E7&gt;480),0,TRUNC(0.03768*(480-E7)^1.85))</f>
        <v>342</v>
      </c>
      <c r="J7" s="20"/>
      <c r="L7" s="13"/>
      <c r="M7" s="14" t="s">
        <v>537</v>
      </c>
      <c r="N7" s="15"/>
      <c r="O7" s="16">
        <f>60*P7+R7</f>
        <v>169.67000000000002</v>
      </c>
      <c r="P7" s="17">
        <v>2</v>
      </c>
      <c r="Q7" s="25" t="s">
        <v>8</v>
      </c>
      <c r="R7" s="82">
        <v>49.67</v>
      </c>
      <c r="S7" s="19">
        <f>IF(OR(O7=0,O7&gt;254),0,TRUNC(0.11193*(254-O7)^1.88))</f>
        <v>467</v>
      </c>
      <c r="T7" s="20"/>
    </row>
    <row r="8" spans="2:20" ht="13.5" thickBot="1">
      <c r="B8" s="13"/>
      <c r="C8" s="14"/>
      <c r="D8" s="15"/>
      <c r="E8" s="16">
        <f>60*F8+H8</f>
        <v>0</v>
      </c>
      <c r="F8" s="17"/>
      <c r="G8" s="27" t="s">
        <v>8</v>
      </c>
      <c r="H8" s="82"/>
      <c r="I8" s="19">
        <f>IF(OR(E8=0,E8&gt;480),0,TRUNC(0.03768*(480-E8)^1.85))</f>
        <v>0</v>
      </c>
      <c r="J8" s="20"/>
      <c r="L8" s="13"/>
      <c r="M8" s="14" t="s">
        <v>540</v>
      </c>
      <c r="N8" s="15"/>
      <c r="O8" s="16">
        <f>60*P8+R8</f>
        <v>176.6</v>
      </c>
      <c r="P8" s="17">
        <v>2</v>
      </c>
      <c r="Q8" s="27" t="s">
        <v>8</v>
      </c>
      <c r="R8" s="82">
        <v>56.6</v>
      </c>
      <c r="S8" s="19">
        <f>IF(OR(O8=0,O8&gt;254),0,TRUNC(0.11193*(254-O8)^1.88))</f>
        <v>397</v>
      </c>
      <c r="T8" s="20"/>
    </row>
    <row r="9" spans="2:20" ht="13.5" thickTop="1">
      <c r="B9" s="8" t="s">
        <v>9</v>
      </c>
      <c r="C9" s="3" t="s">
        <v>533</v>
      </c>
      <c r="D9" s="9"/>
      <c r="E9" s="6"/>
      <c r="F9" s="10"/>
      <c r="G9" s="10"/>
      <c r="H9" s="10">
        <v>150</v>
      </c>
      <c r="I9" s="12">
        <f>IF(H9=0,0,TRUNC(0.8465*(H9-75)^1.42))</f>
        <v>389</v>
      </c>
      <c r="J9" s="7">
        <f>SUM(I9:I11)-MIN(I9:I11)</f>
        <v>494</v>
      </c>
      <c r="L9" s="8" t="s">
        <v>9</v>
      </c>
      <c r="M9" s="3" t="s">
        <v>541</v>
      </c>
      <c r="N9" s="9"/>
      <c r="O9" s="6"/>
      <c r="P9" s="10"/>
      <c r="Q9" s="10"/>
      <c r="R9" s="10">
        <v>105</v>
      </c>
      <c r="S9" s="12">
        <f>IF(R9=0,0,TRUNC(1.84523*(R9-75)^1.348))</f>
        <v>180</v>
      </c>
      <c r="T9" s="7">
        <f>SUM(S9:S11)-MIN(S9:S11)</f>
        <v>869</v>
      </c>
    </row>
    <row r="10" spans="2:20" ht="12.75">
      <c r="B10" s="13"/>
      <c r="C10" s="14" t="s">
        <v>535</v>
      </c>
      <c r="D10" s="15"/>
      <c r="E10" s="16"/>
      <c r="F10" s="17"/>
      <c r="G10" s="17"/>
      <c r="H10" s="17">
        <v>105</v>
      </c>
      <c r="I10" s="19">
        <f>IF(H10=0,0,TRUNC(0.8465*(H10-75)^1.42))</f>
        <v>105</v>
      </c>
      <c r="J10" s="20"/>
      <c r="L10" s="13"/>
      <c r="M10" s="14" t="s">
        <v>538</v>
      </c>
      <c r="N10" s="15"/>
      <c r="O10" s="16"/>
      <c r="P10" s="17"/>
      <c r="Q10" s="17"/>
      <c r="R10" s="17">
        <v>135</v>
      </c>
      <c r="S10" s="19">
        <f>IF(R10=0,0,TRUNC(1.84523*(R10-75)^1.348))</f>
        <v>460</v>
      </c>
      <c r="T10" s="20"/>
    </row>
    <row r="11" spans="2:20" ht="13.5" thickBot="1">
      <c r="B11" s="13"/>
      <c r="C11" s="14"/>
      <c r="D11" s="15"/>
      <c r="E11" s="16"/>
      <c r="F11" s="17"/>
      <c r="G11" s="17"/>
      <c r="H11" s="17"/>
      <c r="I11" s="19">
        <f>IF(H11=0,0,TRUNC(0.8465*(H11-75)^1.42))</f>
        <v>0</v>
      </c>
      <c r="J11" s="20"/>
      <c r="L11" s="13"/>
      <c r="M11" s="14" t="s">
        <v>540</v>
      </c>
      <c r="N11" s="15"/>
      <c r="O11" s="16"/>
      <c r="P11" s="17"/>
      <c r="Q11" s="17"/>
      <c r="R11" s="17">
        <v>130</v>
      </c>
      <c r="S11" s="19">
        <f>IF(R11=0,0,TRUNC(1.84523*(R11-75)^1.348))</f>
        <v>409</v>
      </c>
      <c r="T11" s="20"/>
    </row>
    <row r="12" spans="2:20" ht="13.5" thickTop="1">
      <c r="B12" s="8" t="s">
        <v>10</v>
      </c>
      <c r="C12" s="3" t="s">
        <v>531</v>
      </c>
      <c r="D12" s="9"/>
      <c r="E12" s="6"/>
      <c r="F12" s="10"/>
      <c r="G12" s="10"/>
      <c r="H12" s="10">
        <v>427</v>
      </c>
      <c r="I12" s="12">
        <f>IF(H12=0,0,TRUNC(0.14354*(H12-220)^1.4))</f>
        <v>250</v>
      </c>
      <c r="J12" s="7">
        <f>SUM(I12:I14)-MIN(I12:I14)</f>
        <v>565</v>
      </c>
      <c r="L12" s="8" t="s">
        <v>10</v>
      </c>
      <c r="M12" s="3" t="s">
        <v>542</v>
      </c>
      <c r="N12" s="9"/>
      <c r="O12" s="6"/>
      <c r="P12" s="10"/>
      <c r="Q12" s="10"/>
      <c r="R12" s="10">
        <v>0</v>
      </c>
      <c r="S12" s="12">
        <f>IF(R12=0,0,TRUNC(0.188807*(R12-210)^1.41))</f>
        <v>0</v>
      </c>
      <c r="T12" s="7">
        <f>SUM(S12:S14)-MIN(S12:S14)</f>
        <v>0</v>
      </c>
    </row>
    <row r="13" spans="2:20" ht="12.75">
      <c r="B13" s="13"/>
      <c r="C13" s="14" t="s">
        <v>532</v>
      </c>
      <c r="D13" s="15"/>
      <c r="E13" s="16"/>
      <c r="F13" s="17"/>
      <c r="G13" s="17"/>
      <c r="H13" s="17">
        <v>464</v>
      </c>
      <c r="I13" s="19">
        <f>IF(H13=0,0,TRUNC(0.14354*(H13-220)^1.4))</f>
        <v>315</v>
      </c>
      <c r="J13" s="20"/>
      <c r="L13" s="13"/>
      <c r="M13" s="14"/>
      <c r="N13" s="15"/>
      <c r="O13" s="16"/>
      <c r="P13" s="17"/>
      <c r="Q13" s="17"/>
      <c r="R13" s="17"/>
      <c r="S13" s="19">
        <f>IF(R13=0,0,TRUNC(0.188807*(R13-210)^1.41))</f>
        <v>0</v>
      </c>
      <c r="T13" s="20"/>
    </row>
    <row r="14" spans="2:20" ht="13.5" thickBot="1">
      <c r="B14" s="13"/>
      <c r="C14" s="14"/>
      <c r="D14" s="15"/>
      <c r="E14" s="16"/>
      <c r="F14" s="17"/>
      <c r="G14" s="17"/>
      <c r="H14" s="17"/>
      <c r="I14" s="19">
        <f>IF(H14=0,0,TRUNC(0.14354*(H14-220)^1.4))</f>
        <v>0</v>
      </c>
      <c r="J14" s="20"/>
      <c r="L14" s="13"/>
      <c r="M14" s="14" t="s">
        <v>38</v>
      </c>
      <c r="N14" s="15"/>
      <c r="O14" s="16"/>
      <c r="P14" s="17"/>
      <c r="Q14" s="17"/>
      <c r="R14" s="17"/>
      <c r="S14" s="21">
        <f>IF(R14=0,0,TRUNC(0.188807*(R14-210)^1.41))</f>
        <v>0</v>
      </c>
      <c r="T14" s="20"/>
    </row>
    <row r="15" spans="2:20" ht="13.5" thickTop="1">
      <c r="B15" s="8" t="s">
        <v>17</v>
      </c>
      <c r="C15" s="3" t="s">
        <v>536</v>
      </c>
      <c r="D15" s="9"/>
      <c r="E15" s="6"/>
      <c r="F15" s="10"/>
      <c r="G15" s="10"/>
      <c r="H15" s="28">
        <v>10.64</v>
      </c>
      <c r="I15" s="12">
        <f>IF(H15=0,0,TRUNC(51.39*(H15-1.5)^1.05))</f>
        <v>524</v>
      </c>
      <c r="J15" s="7">
        <f>SUM(I15:I17)-MIN(I15:I17)</f>
        <v>958</v>
      </c>
      <c r="L15" s="8" t="s">
        <v>17</v>
      </c>
      <c r="M15" s="3" t="s">
        <v>349</v>
      </c>
      <c r="N15" s="9"/>
      <c r="O15" s="6"/>
      <c r="P15" s="10"/>
      <c r="Q15" s="10"/>
      <c r="R15" s="28">
        <v>7.88</v>
      </c>
      <c r="S15" s="12">
        <f>IF(R15=0,0,TRUNC(56.0211*(R15-1.5)^1.05))</f>
        <v>392</v>
      </c>
      <c r="T15" s="7">
        <f>SUM(S15:S17)-MIN(S15:S17)</f>
        <v>797</v>
      </c>
    </row>
    <row r="16" spans="2:20" ht="12.75">
      <c r="B16" s="13" t="s">
        <v>18</v>
      </c>
      <c r="C16" s="14"/>
      <c r="D16" s="15"/>
      <c r="E16" s="16"/>
      <c r="F16" s="17"/>
      <c r="G16" s="17"/>
      <c r="H16" s="29"/>
      <c r="I16" s="19">
        <f>IF(H16=0,0,TRUNC(51.39*(H16-1.5)^1.05))</f>
        <v>0</v>
      </c>
      <c r="J16" s="20"/>
      <c r="L16" s="13" t="s">
        <v>19</v>
      </c>
      <c r="M16" s="14" t="s">
        <v>38</v>
      </c>
      <c r="N16" s="15"/>
      <c r="O16" s="16"/>
      <c r="P16" s="17"/>
      <c r="Q16" s="17"/>
      <c r="R16" s="29">
        <v>8.08</v>
      </c>
      <c r="S16" s="19">
        <f>IF(R16=0,0,TRUNC(56.0211*(R16-1.5)^1.05))</f>
        <v>405</v>
      </c>
      <c r="T16" s="20"/>
    </row>
    <row r="17" spans="2:20" ht="13.5" thickBot="1">
      <c r="B17" s="13"/>
      <c r="C17" s="14" t="s">
        <v>276</v>
      </c>
      <c r="D17" s="15"/>
      <c r="E17" s="16"/>
      <c r="F17" s="17"/>
      <c r="G17" s="17"/>
      <c r="H17" s="29">
        <v>9.13</v>
      </c>
      <c r="I17" s="19">
        <f>IF(H17=0,0,TRUNC(51.39*(H17-1.5)^1.05))</f>
        <v>434</v>
      </c>
      <c r="J17" s="20"/>
      <c r="L17" s="13"/>
      <c r="M17" s="14" t="s">
        <v>542</v>
      </c>
      <c r="N17" s="15"/>
      <c r="O17" s="16"/>
      <c r="P17" s="17"/>
      <c r="Q17" s="17"/>
      <c r="R17" s="29">
        <v>7.12</v>
      </c>
      <c r="S17" s="21">
        <f>IF(R17=0,0,TRUNC(56.0211*(R17-1.5)^1.05))</f>
        <v>343</v>
      </c>
      <c r="T17" s="20"/>
    </row>
    <row r="18" spans="2:20" ht="13.5" thickTop="1">
      <c r="B18" s="8" t="s">
        <v>12</v>
      </c>
      <c r="C18" s="3" t="s">
        <v>531</v>
      </c>
      <c r="D18" s="9"/>
      <c r="E18" s="6"/>
      <c r="F18" s="10"/>
      <c r="G18" s="10"/>
      <c r="H18" s="11">
        <v>33</v>
      </c>
      <c r="I18" s="12">
        <f>IF(OR(H18=0,H18&gt;44),0,TRUNC(4.86338*(44-H18)^1.81))</f>
        <v>373</v>
      </c>
      <c r="J18" s="7">
        <f>SUM(I18:I19)-MIN(I18:I19)</f>
        <v>373</v>
      </c>
      <c r="L18" s="8" t="s">
        <v>12</v>
      </c>
      <c r="M18" s="3" t="s">
        <v>38</v>
      </c>
      <c r="N18" s="9"/>
      <c r="O18" s="6"/>
      <c r="P18" s="10"/>
      <c r="Q18" s="10"/>
      <c r="R18" s="28">
        <v>36.47</v>
      </c>
      <c r="S18" s="12">
        <f>IF(OR(R18=0,R18&gt;50),0,TRUNC(3.84286*(50-R18)^1.81))</f>
        <v>428</v>
      </c>
      <c r="T18" s="7">
        <f>SUM(S18:S19)-MIN(S18:S19)</f>
        <v>428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4043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4012</v>
      </c>
    </row>
    <row r="21" spans="2:9" ht="26.25">
      <c r="B21" s="35"/>
      <c r="I21" s="35"/>
    </row>
    <row r="22" spans="2:16" ht="24" thickBot="1">
      <c r="B22" s="32" t="s">
        <v>141</v>
      </c>
      <c r="F22" s="2" t="s">
        <v>0</v>
      </c>
      <c r="L22" s="32" t="s">
        <v>141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/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543</v>
      </c>
      <c r="D24" s="9"/>
      <c r="E24" s="6"/>
      <c r="F24" s="10"/>
      <c r="G24" s="10"/>
      <c r="H24" s="28">
        <v>9.65</v>
      </c>
      <c r="I24" s="12">
        <f>IF(OR(H24=0,H24&gt;11.5),0,TRUNC(58.015*(11.5-H24)^1.81))</f>
        <v>176</v>
      </c>
      <c r="J24" s="7">
        <f>SUM(I24:I26)-MIN(I24:I26)</f>
        <v>446</v>
      </c>
      <c r="L24" s="8">
        <v>60</v>
      </c>
      <c r="M24" s="3" t="s">
        <v>30</v>
      </c>
      <c r="N24" s="9"/>
      <c r="O24" s="6"/>
      <c r="P24" s="10"/>
      <c r="Q24" s="10"/>
      <c r="R24" s="28">
        <v>9.8</v>
      </c>
      <c r="S24" s="9">
        <f>IF(OR(R24=0,R24&gt;13),0,TRUNC(46.0849*(13-R24)^1.81))</f>
        <v>378</v>
      </c>
      <c r="T24" s="7">
        <f>SUM(S24:S26)-MIN(S24:S26)</f>
        <v>659</v>
      </c>
    </row>
    <row r="25" spans="2:20" ht="12.75">
      <c r="B25" s="13"/>
      <c r="C25" s="14" t="s">
        <v>544</v>
      </c>
      <c r="D25" s="15"/>
      <c r="E25" s="16"/>
      <c r="F25" s="17"/>
      <c r="G25" s="17"/>
      <c r="H25" s="29">
        <v>9.16</v>
      </c>
      <c r="I25" s="19">
        <f>IF(OR(H25=0,H25&gt;11.5),0,TRUNC(58.015*(11.5-H25)^1.81))</f>
        <v>270</v>
      </c>
      <c r="J25" s="20"/>
      <c r="L25" s="13"/>
      <c r="M25" s="14" t="s">
        <v>547</v>
      </c>
      <c r="N25" s="15"/>
      <c r="O25" s="16"/>
      <c r="P25" s="17"/>
      <c r="Q25" s="17"/>
      <c r="R25" s="29">
        <v>10.28</v>
      </c>
      <c r="S25" s="19">
        <f>IF(OR(R25=0,R25&gt;13),0,TRUNC(46.0849*(13-R25)^1.81))</f>
        <v>281</v>
      </c>
      <c r="T25" s="20"/>
    </row>
    <row r="26" spans="2:20" ht="13.5" thickBot="1">
      <c r="B26" s="13"/>
      <c r="C26" s="14"/>
      <c r="D26" s="15"/>
      <c r="E26" s="16"/>
      <c r="F26" s="17"/>
      <c r="G26" s="17"/>
      <c r="H26" s="29"/>
      <c r="I26" s="21">
        <f>IF(OR(H26=0,H26&gt;11.5),0,TRUNC(58.015*(11.5-H26)^1.81))</f>
        <v>0</v>
      </c>
      <c r="J26" s="20"/>
      <c r="L26" s="13"/>
      <c r="M26" s="14" t="s">
        <v>548</v>
      </c>
      <c r="N26" s="15"/>
      <c r="O26" s="16"/>
      <c r="P26" s="17"/>
      <c r="Q26" s="17"/>
      <c r="R26" s="29">
        <v>10.72</v>
      </c>
      <c r="S26" s="83">
        <f>IF(OR(R26=0,R26&gt;13),0,TRUNC(46.0849*(13-R26)^1.81))</f>
        <v>204</v>
      </c>
      <c r="T26" s="20"/>
    </row>
    <row r="27" spans="2:20" ht="13.5" thickTop="1">
      <c r="B27" s="8">
        <v>1000</v>
      </c>
      <c r="C27" s="3" t="s">
        <v>545</v>
      </c>
      <c r="D27" s="9"/>
      <c r="E27" s="6">
        <f>60*F27+H27</f>
        <v>218.47</v>
      </c>
      <c r="F27" s="10">
        <v>3</v>
      </c>
      <c r="G27" s="22" t="s">
        <v>8</v>
      </c>
      <c r="H27" s="81">
        <v>38.47</v>
      </c>
      <c r="I27" s="12">
        <f>IF(OR(E27=0,E27&gt;305.5),0,TRUNC(0.08713*(305.5-E27)^1.85))</f>
        <v>337</v>
      </c>
      <c r="J27" s="7">
        <f>SUM(I27:I29)-MIN(I27:I29)</f>
        <v>476</v>
      </c>
      <c r="L27" s="8">
        <v>600</v>
      </c>
      <c r="M27" s="3" t="s">
        <v>549</v>
      </c>
      <c r="N27" s="9"/>
      <c r="O27" s="24">
        <f>60*P27+R27</f>
        <v>134.5</v>
      </c>
      <c r="P27" s="10">
        <v>2</v>
      </c>
      <c r="Q27" s="22" t="s">
        <v>8</v>
      </c>
      <c r="R27" s="81">
        <v>14.5</v>
      </c>
      <c r="S27" s="12">
        <f>IF(OR(O27=0,O27&gt;185),0,TRUNC(0.19889*(185-O27)^1.88))</f>
        <v>316</v>
      </c>
      <c r="T27" s="7">
        <f>SUM(S27:S29)-MIN(S27:S29)</f>
        <v>723</v>
      </c>
    </row>
    <row r="28" spans="2:20" ht="12.75">
      <c r="B28" s="13"/>
      <c r="C28" s="14" t="s">
        <v>546</v>
      </c>
      <c r="D28" s="15"/>
      <c r="E28" s="16">
        <f>60*F28+H28</f>
        <v>251.44</v>
      </c>
      <c r="F28" s="17">
        <v>4</v>
      </c>
      <c r="G28" s="25" t="s">
        <v>8</v>
      </c>
      <c r="H28" s="82">
        <v>11.44</v>
      </c>
      <c r="I28" s="19">
        <f>IF(OR(E28=0,E28&gt;305.5),0,TRUNC(0.08713*(305.5-E28)^1.85))</f>
        <v>139</v>
      </c>
      <c r="J28" s="20"/>
      <c r="L28" s="13"/>
      <c r="M28" s="14" t="s">
        <v>43</v>
      </c>
      <c r="N28" s="15"/>
      <c r="O28" s="16">
        <f>60*P28+R28</f>
        <v>131.27</v>
      </c>
      <c r="P28" s="17">
        <v>2</v>
      </c>
      <c r="Q28" s="25" t="s">
        <v>8</v>
      </c>
      <c r="R28" s="82">
        <v>11.27</v>
      </c>
      <c r="S28" s="19">
        <f>IF(OR(O28=0,O28&gt;185),0,TRUNC(0.19889*(185-O28)^1.88))</f>
        <v>355</v>
      </c>
      <c r="T28" s="20"/>
    </row>
    <row r="29" spans="2:20" ht="13.5" thickBot="1">
      <c r="B29" s="13"/>
      <c r="C29" s="14"/>
      <c r="D29" s="15"/>
      <c r="E29" s="16">
        <f>60*F29+H29</f>
        <v>0</v>
      </c>
      <c r="F29" s="17"/>
      <c r="G29" s="27" t="s">
        <v>8</v>
      </c>
      <c r="H29" s="82"/>
      <c r="I29" s="19">
        <f>IF(OR(E29=0,E29&gt;305.5),0,TRUNC(0.08713*(305.5-E29)^1.85))</f>
        <v>0</v>
      </c>
      <c r="J29" s="20"/>
      <c r="L29" s="13"/>
      <c r="M29" s="14" t="s">
        <v>550</v>
      </c>
      <c r="N29" s="15"/>
      <c r="O29" s="16">
        <f>60*P29+R29</f>
        <v>130.28</v>
      </c>
      <c r="P29" s="17">
        <v>2</v>
      </c>
      <c r="Q29" s="27" t="s">
        <v>8</v>
      </c>
      <c r="R29" s="82">
        <v>10.28</v>
      </c>
      <c r="S29" s="19">
        <f>IF(OR(O29=0,O29&gt;185),0,TRUNC(0.19889*(185-O29)^1.88))</f>
        <v>368</v>
      </c>
      <c r="T29" s="20"/>
    </row>
    <row r="30" spans="2:20" ht="13.5" thickTop="1">
      <c r="B30" s="8" t="s">
        <v>9</v>
      </c>
      <c r="C30" s="3" t="s">
        <v>163</v>
      </c>
      <c r="D30" s="9"/>
      <c r="E30" s="6"/>
      <c r="F30" s="10"/>
      <c r="G30" s="10"/>
      <c r="H30" s="10">
        <v>125</v>
      </c>
      <c r="I30" s="12">
        <f>IF(H30=0,0,TRUNC(0.8465*(H30-75)^1.42))</f>
        <v>218</v>
      </c>
      <c r="J30" s="7">
        <f>SUM(I30:I32)-MIN(I30:I32)</f>
        <v>436</v>
      </c>
      <c r="L30" s="8" t="s">
        <v>9</v>
      </c>
      <c r="M30" s="3" t="s">
        <v>549</v>
      </c>
      <c r="N30" s="9"/>
      <c r="O30" s="6"/>
      <c r="P30" s="10"/>
      <c r="Q30" s="10"/>
      <c r="R30" s="10">
        <v>120</v>
      </c>
      <c r="S30" s="12">
        <f>IF(R30=0,0,TRUNC(1.84523*(R30-75)^1.348))</f>
        <v>312</v>
      </c>
      <c r="T30" s="7">
        <f>SUM(S30:S32)-MIN(S30:S32)</f>
        <v>721</v>
      </c>
    </row>
    <row r="31" spans="2:20" ht="12.75">
      <c r="B31" s="13"/>
      <c r="C31" s="14" t="s">
        <v>545</v>
      </c>
      <c r="D31" s="15"/>
      <c r="E31" s="16"/>
      <c r="F31" s="17"/>
      <c r="G31" s="17"/>
      <c r="H31" s="17">
        <v>125</v>
      </c>
      <c r="I31" s="19">
        <f>IF(H31=0,0,TRUNC(0.8465*(H31-75)^1.42))</f>
        <v>218</v>
      </c>
      <c r="J31" s="20"/>
      <c r="L31" s="13"/>
      <c r="M31" s="14" t="s">
        <v>550</v>
      </c>
      <c r="N31" s="15"/>
      <c r="O31" s="16"/>
      <c r="P31" s="17"/>
      <c r="Q31" s="17"/>
      <c r="R31" s="17">
        <v>130</v>
      </c>
      <c r="S31" s="19">
        <f>IF(R31=0,0,TRUNC(1.84523*(R31-75)^1.348))</f>
        <v>409</v>
      </c>
      <c r="T31" s="20"/>
    </row>
    <row r="32" spans="2:20" ht="13.5" thickBot="1">
      <c r="B32" s="13"/>
      <c r="C32" s="14"/>
      <c r="D32" s="15"/>
      <c r="E32" s="16"/>
      <c r="F32" s="17"/>
      <c r="G32" s="17"/>
      <c r="H32" s="17"/>
      <c r="I32" s="19">
        <f>IF(H32=0,0,TRUNC(0.8465*(H32-75)^1.42))</f>
        <v>0</v>
      </c>
      <c r="J32" s="20"/>
      <c r="L32" s="13"/>
      <c r="M32" s="14"/>
      <c r="N32" s="15"/>
      <c r="O32" s="16"/>
      <c r="P32" s="17"/>
      <c r="Q32" s="17"/>
      <c r="R32" s="17"/>
      <c r="S32" s="19">
        <f>IF(R32=0,0,TRUNC(1.84523*(R32-75)^1.348))</f>
        <v>0</v>
      </c>
      <c r="T32" s="20"/>
    </row>
    <row r="33" spans="2:20" ht="13.5" thickTop="1">
      <c r="B33" s="8" t="s">
        <v>10</v>
      </c>
      <c r="C33" s="3" t="s">
        <v>544</v>
      </c>
      <c r="D33" s="9"/>
      <c r="E33" s="6"/>
      <c r="F33" s="10"/>
      <c r="G33" s="10"/>
      <c r="H33" s="10">
        <v>395</v>
      </c>
      <c r="I33" s="12">
        <f>IF(H33=0,0,TRUNC(0.14354*(H33-220)^1.4))</f>
        <v>198</v>
      </c>
      <c r="J33" s="7">
        <f>SUM(I33:I35)-MIN(I33:I35)</f>
        <v>279</v>
      </c>
      <c r="L33" s="8" t="s">
        <v>10</v>
      </c>
      <c r="M33" s="3" t="s">
        <v>30</v>
      </c>
      <c r="N33" s="9"/>
      <c r="O33" s="6"/>
      <c r="P33" s="10"/>
      <c r="Q33" s="10"/>
      <c r="R33" s="10">
        <v>346</v>
      </c>
      <c r="S33" s="12">
        <f>IF(R33=0,0,TRUNC(0.188807*(R33-210)^1.41))</f>
        <v>192</v>
      </c>
      <c r="T33" s="7">
        <f>SUM(S33:S35)-MIN(S33:S35)</f>
        <v>479</v>
      </c>
    </row>
    <row r="34" spans="2:20" ht="12.75">
      <c r="B34" s="13"/>
      <c r="C34" s="14" t="s">
        <v>546</v>
      </c>
      <c r="D34" s="15"/>
      <c r="E34" s="16"/>
      <c r="F34" s="17"/>
      <c r="G34" s="17"/>
      <c r="H34" s="17">
        <v>313</v>
      </c>
      <c r="I34" s="19">
        <f>IF(H34=0,0,TRUNC(0.14354*(H34-220)^1.4))</f>
        <v>81</v>
      </c>
      <c r="J34" s="20"/>
      <c r="L34" s="13"/>
      <c r="M34" s="14" t="s">
        <v>551</v>
      </c>
      <c r="N34" s="15"/>
      <c r="O34" s="16"/>
      <c r="P34" s="17"/>
      <c r="Q34" s="17"/>
      <c r="R34" s="17">
        <v>376</v>
      </c>
      <c r="S34" s="19">
        <f>IF(R34=0,0,TRUNC(0.188807*(R34-210)^1.41))</f>
        <v>254</v>
      </c>
      <c r="T34" s="20"/>
    </row>
    <row r="35" spans="2:20" ht="13.5" thickBot="1">
      <c r="B35" s="13"/>
      <c r="C35" s="14"/>
      <c r="D35" s="15"/>
      <c r="E35" s="16"/>
      <c r="F35" s="17"/>
      <c r="G35" s="17"/>
      <c r="H35" s="17"/>
      <c r="I35" s="19">
        <f>IF(H35=0,0,TRUNC(0.14354*(H35-220)^1.4))</f>
        <v>0</v>
      </c>
      <c r="J35" s="20"/>
      <c r="L35" s="13"/>
      <c r="M35" s="14" t="s">
        <v>43</v>
      </c>
      <c r="N35" s="15"/>
      <c r="O35" s="16"/>
      <c r="P35" s="17"/>
      <c r="Q35" s="17"/>
      <c r="R35" s="17">
        <v>362</v>
      </c>
      <c r="S35" s="19">
        <f>IF(R35=0,0,TRUNC(0.188807*(R35-210)^1.41))</f>
        <v>225</v>
      </c>
      <c r="T35" s="20"/>
    </row>
    <row r="36" spans="2:20" ht="13.5" thickTop="1">
      <c r="B36" s="8"/>
      <c r="C36" s="3" t="s">
        <v>543</v>
      </c>
      <c r="D36" s="9"/>
      <c r="E36" s="6"/>
      <c r="F36" s="10"/>
      <c r="G36" s="10"/>
      <c r="H36" s="28">
        <v>52.2</v>
      </c>
      <c r="I36" s="12">
        <f>IF(H36=0,0,TRUNC(5.33*(H36-10)^1.1))</f>
        <v>327</v>
      </c>
      <c r="J36" s="7">
        <f>SUM(I36:I38)-MIN(I36:I38)</f>
        <v>629</v>
      </c>
      <c r="L36" s="8"/>
      <c r="M36" s="3" t="s">
        <v>551</v>
      </c>
      <c r="N36" s="9"/>
      <c r="O36" s="6"/>
      <c r="P36" s="10"/>
      <c r="Q36" s="10"/>
      <c r="R36" s="28">
        <v>31</v>
      </c>
      <c r="S36" s="12">
        <f>IF(R36=0,0,TRUNC(7.86*(R36-8)^1.1))</f>
        <v>247</v>
      </c>
      <c r="T36" s="7">
        <f>SUM(S36:S38)-MIN(S36:S38)</f>
        <v>608</v>
      </c>
    </row>
    <row r="37" spans="2:20" ht="12.75">
      <c r="B37" s="13" t="s">
        <v>11</v>
      </c>
      <c r="C37" s="14" t="s">
        <v>163</v>
      </c>
      <c r="D37" s="15"/>
      <c r="E37" s="16"/>
      <c r="F37" s="17"/>
      <c r="G37" s="17"/>
      <c r="H37" s="29">
        <v>49.3</v>
      </c>
      <c r="I37" s="19">
        <f>IF(H37=0,0,TRUNC(5.33*(H37-10)^1.1))</f>
        <v>302</v>
      </c>
      <c r="J37" s="20"/>
      <c r="L37" s="13" t="s">
        <v>11</v>
      </c>
      <c r="M37" s="14" t="s">
        <v>552</v>
      </c>
      <c r="N37" s="15"/>
      <c r="O37" s="16"/>
      <c r="P37" s="17"/>
      <c r="Q37" s="17"/>
      <c r="R37" s="29">
        <v>32.4</v>
      </c>
      <c r="S37" s="19">
        <f>IF(R37=0,0,TRUNC(7.86*(R37-8)^1.1))</f>
        <v>263</v>
      </c>
      <c r="T37" s="20"/>
    </row>
    <row r="38" spans="2:20" ht="13.5" thickBot="1">
      <c r="B38" s="13"/>
      <c r="C38" s="14"/>
      <c r="D38" s="15"/>
      <c r="E38" s="16"/>
      <c r="F38" s="17"/>
      <c r="G38" s="17"/>
      <c r="H38" s="29"/>
      <c r="I38" s="19">
        <f>IF(H38=0,0,TRUNC(5.33*(H38-10)^1.1))</f>
        <v>0</v>
      </c>
      <c r="J38" s="20"/>
      <c r="L38" s="13"/>
      <c r="M38" s="14" t="s">
        <v>548</v>
      </c>
      <c r="N38" s="15"/>
      <c r="O38" s="16"/>
      <c r="P38" s="17"/>
      <c r="Q38" s="17"/>
      <c r="R38" s="29">
        <v>39.2</v>
      </c>
      <c r="S38" s="19">
        <f>IF(R38=0,0,TRUNC(7.86*(R38-8)^1.1))</f>
        <v>345</v>
      </c>
      <c r="T38" s="20"/>
    </row>
    <row r="39" spans="2:20" ht="13.5" thickTop="1">
      <c r="B39" s="8" t="s">
        <v>12</v>
      </c>
      <c r="C39" s="3" t="s">
        <v>163</v>
      </c>
      <c r="D39" s="9"/>
      <c r="E39" s="6"/>
      <c r="F39" s="10"/>
      <c r="G39" s="10"/>
      <c r="H39" s="28">
        <v>35.21</v>
      </c>
      <c r="I39" s="12">
        <f>IF(OR(H39=0,H39&gt;44),0,TRUNC(4.86338*(44-H39)^1.81))</f>
        <v>248</v>
      </c>
      <c r="J39" s="7">
        <f>SUM(I39:I40)-MIN(I39:I40)</f>
        <v>248</v>
      </c>
      <c r="L39" s="8" t="s">
        <v>12</v>
      </c>
      <c r="M39" s="3" t="s">
        <v>551</v>
      </c>
      <c r="N39" s="9"/>
      <c r="O39" s="6"/>
      <c r="P39" s="10"/>
      <c r="Q39" s="10"/>
      <c r="R39" s="28">
        <v>38.25</v>
      </c>
      <c r="S39" s="12">
        <f>IF(OR(R39=0,R39&gt;50),0,TRUNC(3.84286*(50-R39)^1.81))</f>
        <v>332</v>
      </c>
      <c r="T39" s="7">
        <f>SUM(S39:S40)-MIN(S39:S40)</f>
        <v>332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2514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3522</v>
      </c>
    </row>
  </sheetData>
  <sheetProtection/>
  <printOptions/>
  <pageMargins left="0.3937007874015748" right="0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T41"/>
  <sheetViews>
    <sheetView zoomScale="90" zoomScaleNormal="90" zoomScalePageLayoutView="0" workbookViewId="0" topLeftCell="A1">
      <selection activeCell="R8" sqref="R8"/>
    </sheetView>
  </sheetViews>
  <sheetFormatPr defaultColWidth="9.00390625" defaultRowHeight="12.75"/>
  <cols>
    <col min="1" max="1" width="1.00390625" style="0" customWidth="1"/>
    <col min="2" max="2" width="7.375" style="0" customWidth="1"/>
    <col min="3" max="3" width="16.875" style="0" customWidth="1"/>
    <col min="4" max="4" width="2.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7.00390625" style="0" customWidth="1"/>
    <col min="9" max="9" width="7.50390625" style="0" customWidth="1"/>
    <col min="10" max="10" width="8.50390625" style="0" customWidth="1"/>
    <col min="11" max="11" width="1.00390625" style="0" customWidth="1"/>
    <col min="12" max="12" width="6.875" style="0" customWidth="1"/>
    <col min="13" max="13" width="16.625" style="0" customWidth="1"/>
    <col min="14" max="14" width="2.503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875" style="0" customWidth="1"/>
    <col min="19" max="19" width="7.50390625" style="0" customWidth="1"/>
    <col min="20" max="20" width="7.125" style="0" customWidth="1"/>
    <col min="21" max="21" width="1.625" style="0" customWidth="1"/>
  </cols>
  <sheetData>
    <row r="1" spans="2:16" ht="21" thickBot="1">
      <c r="B1" s="80" t="s">
        <v>152</v>
      </c>
      <c r="F1" s="2" t="s">
        <v>15</v>
      </c>
      <c r="L1" s="80" t="s">
        <v>152</v>
      </c>
      <c r="P1" s="2" t="s">
        <v>16</v>
      </c>
    </row>
    <row r="2" spans="2:20" ht="14.25" thickBot="1" thickTop="1">
      <c r="B2" s="3" t="s">
        <v>2</v>
      </c>
      <c r="C2" s="3"/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196</v>
      </c>
      <c r="D3" s="9"/>
      <c r="E3" s="6"/>
      <c r="F3" s="10"/>
      <c r="G3" s="10"/>
      <c r="H3" s="28">
        <v>9.26</v>
      </c>
      <c r="I3" s="12">
        <f>IF(OR(H3=0,H3&gt;11.5),0,TRUNC(58.015*(11.5-H3)^1.81))</f>
        <v>249</v>
      </c>
      <c r="J3" s="7">
        <f>SUM(I3:I5)-MIN(I3:I5)</f>
        <v>755</v>
      </c>
      <c r="L3" s="8">
        <v>60</v>
      </c>
      <c r="M3" s="3" t="s">
        <v>553</v>
      </c>
      <c r="N3" s="9"/>
      <c r="O3" s="6"/>
      <c r="P3" s="10"/>
      <c r="Q3" s="10"/>
      <c r="R3" s="28">
        <v>10.31</v>
      </c>
      <c r="S3" s="9">
        <f>IF(OR(R3=0,R3&gt;13),0,TRUNC(46.0849*(13-R3)^1.81))</f>
        <v>276</v>
      </c>
      <c r="T3" s="7">
        <f>SUM(S3:S5)-MIN(S3:S5)</f>
        <v>782</v>
      </c>
    </row>
    <row r="4" spans="2:20" ht="12.75">
      <c r="B4" s="13"/>
      <c r="C4" s="14" t="s">
        <v>230</v>
      </c>
      <c r="D4" s="15"/>
      <c r="E4" s="16"/>
      <c r="F4" s="17"/>
      <c r="G4" s="17"/>
      <c r="H4" s="29">
        <v>9.23</v>
      </c>
      <c r="I4" s="19">
        <f>IF(OR(H4=0,H4&gt;11.5),0,TRUNC(58.015*(11.5-H4)^1.81))</f>
        <v>255</v>
      </c>
      <c r="J4" s="20"/>
      <c r="L4" s="13"/>
      <c r="M4" s="14" t="s">
        <v>555</v>
      </c>
      <c r="N4" s="15"/>
      <c r="O4" s="16"/>
      <c r="P4" s="17"/>
      <c r="Q4" s="17"/>
      <c r="R4" s="29">
        <v>9.24</v>
      </c>
      <c r="S4" s="19">
        <f>IF(OR(R4=0,R4&gt;13),0,TRUNC(46.0849*(13-R4)^1.81))</f>
        <v>506</v>
      </c>
      <c r="T4" s="20"/>
    </row>
    <row r="5" spans="2:20" ht="13.5" thickBot="1">
      <c r="B5" s="13"/>
      <c r="C5" s="14" t="s">
        <v>560</v>
      </c>
      <c r="D5" s="15"/>
      <c r="E5" s="16"/>
      <c r="F5" s="17"/>
      <c r="G5" s="17"/>
      <c r="H5" s="29">
        <v>8.21</v>
      </c>
      <c r="I5" s="21">
        <f>IF(OR(H5=0,H5&gt;11.5),0,TRUNC(58.015*(11.5-H5)^1.81))</f>
        <v>500</v>
      </c>
      <c r="J5" s="20"/>
      <c r="L5" s="13"/>
      <c r="M5" s="14" t="s">
        <v>554</v>
      </c>
      <c r="N5" s="15"/>
      <c r="O5" s="16"/>
      <c r="P5" s="17"/>
      <c r="Q5" s="17"/>
      <c r="R5" s="29">
        <v>0</v>
      </c>
      <c r="S5" s="83">
        <f>IF(OR(R5=0,R5&gt;13),0,TRUNC(46.0849*(13-R5)^1.81))</f>
        <v>0</v>
      </c>
      <c r="T5" s="20"/>
    </row>
    <row r="6" spans="2:20" ht="13.5" thickTop="1">
      <c r="B6" s="8">
        <v>1500</v>
      </c>
      <c r="C6" s="3" t="s">
        <v>561</v>
      </c>
      <c r="D6" s="9"/>
      <c r="E6" s="6">
        <f>60*F6+H6</f>
        <v>291.15</v>
      </c>
      <c r="F6" s="10">
        <v>4</v>
      </c>
      <c r="G6" s="22" t="s">
        <v>8</v>
      </c>
      <c r="H6" s="81">
        <v>51.15</v>
      </c>
      <c r="I6" s="12">
        <f>IF(OR(E6=0,E6&gt;480),0,TRUNC(0.03768*(480-E6)^1.85))</f>
        <v>612</v>
      </c>
      <c r="J6" s="7">
        <f>SUM(I6:I8)-MIN(I6:I8)</f>
        <v>1074</v>
      </c>
      <c r="L6" s="8">
        <v>800</v>
      </c>
      <c r="M6" s="3" t="s">
        <v>554</v>
      </c>
      <c r="N6" s="9"/>
      <c r="O6" s="24">
        <f>60*P6+R6</f>
        <v>169.45</v>
      </c>
      <c r="P6" s="10">
        <v>2</v>
      </c>
      <c r="Q6" s="22" t="s">
        <v>8</v>
      </c>
      <c r="R6" s="81">
        <v>49.45</v>
      </c>
      <c r="S6" s="12">
        <f>IF(OR(O6=0,O6&gt;254),0,TRUNC(0.11193*(254-O6)^1.88))</f>
        <v>469</v>
      </c>
      <c r="T6" s="7">
        <f>SUM(S6:S8)-MIN(S6:S8)</f>
        <v>778</v>
      </c>
    </row>
    <row r="7" spans="2:20" ht="12.75">
      <c r="B7" s="13"/>
      <c r="C7" s="14" t="s">
        <v>562</v>
      </c>
      <c r="D7" s="15"/>
      <c r="E7" s="16">
        <f>60*F7+H7</f>
        <v>317.72</v>
      </c>
      <c r="F7" s="17">
        <v>5</v>
      </c>
      <c r="G7" s="25" t="s">
        <v>8</v>
      </c>
      <c r="H7" s="82">
        <v>17.72</v>
      </c>
      <c r="I7" s="19">
        <f>IF(OR(E7=0,E7&gt;480),0,TRUNC(0.03768*(480-E7)^1.85))</f>
        <v>462</v>
      </c>
      <c r="J7" s="20"/>
      <c r="L7" s="13"/>
      <c r="M7" s="14" t="s">
        <v>556</v>
      </c>
      <c r="N7" s="15"/>
      <c r="O7" s="16">
        <f>60*P7+R7</f>
        <v>186.26</v>
      </c>
      <c r="P7" s="17">
        <v>3</v>
      </c>
      <c r="Q7" s="25" t="s">
        <v>8</v>
      </c>
      <c r="R7" s="82">
        <v>6.26</v>
      </c>
      <c r="S7" s="19">
        <f>IF(OR(O7=0,O7&gt;254),0,TRUNC(0.11193*(254-O7)^1.88))</f>
        <v>309</v>
      </c>
      <c r="T7" s="20"/>
    </row>
    <row r="8" spans="2:20" ht="13.5" thickBot="1">
      <c r="B8" s="13"/>
      <c r="C8" s="14" t="s">
        <v>196</v>
      </c>
      <c r="D8" s="15"/>
      <c r="E8" s="16">
        <f>60*F8+H8</f>
        <v>344.9</v>
      </c>
      <c r="F8" s="17">
        <v>5</v>
      </c>
      <c r="G8" s="27" t="s">
        <v>8</v>
      </c>
      <c r="H8" s="82">
        <v>44.9</v>
      </c>
      <c r="I8" s="19">
        <f>IF(OR(E8=0,E8&gt;480),0,TRUNC(0.03768*(480-E8)^1.85))</f>
        <v>329</v>
      </c>
      <c r="J8" s="20"/>
      <c r="L8" s="13"/>
      <c r="M8" s="14"/>
      <c r="N8" s="15"/>
      <c r="O8" s="16">
        <f>60*P8+R8</f>
        <v>0</v>
      </c>
      <c r="P8" s="17"/>
      <c r="Q8" s="27" t="s">
        <v>8</v>
      </c>
      <c r="R8" s="82"/>
      <c r="S8" s="19">
        <f>IF(OR(O8=0,O8&gt;254),0,TRUNC(0.11193*(254-O8)^1.88))</f>
        <v>0</v>
      </c>
      <c r="T8" s="20"/>
    </row>
    <row r="9" spans="2:20" ht="13.5" thickTop="1">
      <c r="B9" s="8" t="s">
        <v>9</v>
      </c>
      <c r="C9" s="3" t="s">
        <v>562</v>
      </c>
      <c r="D9" s="9"/>
      <c r="E9" s="6"/>
      <c r="F9" s="10"/>
      <c r="G9" s="10"/>
      <c r="H9" s="10">
        <v>135</v>
      </c>
      <c r="I9" s="12">
        <f>IF(H9=0,0,TRUNC(0.8465*(H9-75)^1.42))</f>
        <v>283</v>
      </c>
      <c r="J9" s="7">
        <f>SUM(I9:I11)-MIN(I9:I11)</f>
        <v>635</v>
      </c>
      <c r="L9" s="8" t="s">
        <v>9</v>
      </c>
      <c r="M9" s="3" t="s">
        <v>556</v>
      </c>
      <c r="N9" s="9"/>
      <c r="O9" s="6"/>
      <c r="P9" s="10"/>
      <c r="Q9" s="10"/>
      <c r="R9" s="10">
        <v>140</v>
      </c>
      <c r="S9" s="12">
        <f>IF(R9=0,0,TRUNC(1.84523*(R9-75)^1.348))</f>
        <v>512</v>
      </c>
      <c r="T9" s="7">
        <f>SUM(S9:S11)-MIN(S9:S11)</f>
        <v>871</v>
      </c>
    </row>
    <row r="10" spans="2:20" ht="12.75">
      <c r="B10" s="13"/>
      <c r="C10" s="14" t="s">
        <v>564</v>
      </c>
      <c r="D10" s="15"/>
      <c r="E10" s="16"/>
      <c r="F10" s="17"/>
      <c r="G10" s="17"/>
      <c r="H10" s="17">
        <v>145</v>
      </c>
      <c r="I10" s="19">
        <f>IF(H10=0,0,TRUNC(0.8465*(H10-75)^1.42))</f>
        <v>352</v>
      </c>
      <c r="J10" s="20"/>
      <c r="L10" s="13"/>
      <c r="M10" s="14" t="s">
        <v>558</v>
      </c>
      <c r="N10" s="15"/>
      <c r="O10" s="16"/>
      <c r="P10" s="17"/>
      <c r="Q10" s="17"/>
      <c r="R10" s="17">
        <v>120</v>
      </c>
      <c r="S10" s="19">
        <f>IF(R10=0,0,TRUNC(1.84523*(R10-75)^1.348))</f>
        <v>312</v>
      </c>
      <c r="T10" s="20"/>
    </row>
    <row r="11" spans="2:20" ht="13.5" thickBot="1">
      <c r="B11" s="13"/>
      <c r="C11" s="14"/>
      <c r="D11" s="15"/>
      <c r="E11" s="16"/>
      <c r="F11" s="17"/>
      <c r="G11" s="17"/>
      <c r="H11" s="17"/>
      <c r="I11" s="19">
        <f>IF(H11=0,0,TRUNC(0.8465*(H11-75)^1.42))</f>
        <v>0</v>
      </c>
      <c r="J11" s="20"/>
      <c r="L11" s="13"/>
      <c r="M11" s="14" t="s">
        <v>557</v>
      </c>
      <c r="N11" s="15"/>
      <c r="O11" s="16"/>
      <c r="P11" s="17"/>
      <c r="Q11" s="17"/>
      <c r="R11" s="17">
        <v>125</v>
      </c>
      <c r="S11" s="19">
        <f>IF(R11=0,0,TRUNC(1.84523*(R11-75)^1.348))</f>
        <v>359</v>
      </c>
      <c r="T11" s="20"/>
    </row>
    <row r="12" spans="2:20" ht="13.5" thickTop="1">
      <c r="B12" s="8" t="s">
        <v>10</v>
      </c>
      <c r="C12" s="3" t="s">
        <v>230</v>
      </c>
      <c r="D12" s="9"/>
      <c r="E12" s="6"/>
      <c r="F12" s="10"/>
      <c r="G12" s="10"/>
      <c r="H12" s="10">
        <v>540</v>
      </c>
      <c r="I12" s="12">
        <f>IF(H12=0,0,TRUNC(0.14354*(H12-220)^1.4))</f>
        <v>461</v>
      </c>
      <c r="J12" s="7">
        <f>SUM(I12:I14)-MIN(I12:I14)</f>
        <v>898</v>
      </c>
      <c r="L12" s="8" t="s">
        <v>10</v>
      </c>
      <c r="M12" s="3" t="s">
        <v>553</v>
      </c>
      <c r="N12" s="9"/>
      <c r="O12" s="6"/>
      <c r="P12" s="10"/>
      <c r="Q12" s="10"/>
      <c r="R12" s="10">
        <v>433</v>
      </c>
      <c r="S12" s="12">
        <f>IF(R12=0,0,TRUNC(0.188807*(R12-210)^1.41))</f>
        <v>386</v>
      </c>
      <c r="T12" s="7">
        <f>SUM(S12:S14)-MIN(S12:S14)</f>
        <v>651</v>
      </c>
    </row>
    <row r="13" spans="2:20" ht="12.75">
      <c r="B13" s="13"/>
      <c r="C13" s="14" t="s">
        <v>560</v>
      </c>
      <c r="D13" s="15"/>
      <c r="E13" s="16"/>
      <c r="F13" s="17"/>
      <c r="G13" s="17"/>
      <c r="H13" s="17">
        <v>528</v>
      </c>
      <c r="I13" s="19">
        <f>IF(H13=0,0,TRUNC(0.14354*(H13-220)^1.4))</f>
        <v>437</v>
      </c>
      <c r="J13" s="20"/>
      <c r="L13" s="13"/>
      <c r="M13" s="14" t="s">
        <v>558</v>
      </c>
      <c r="N13" s="15"/>
      <c r="O13" s="16"/>
      <c r="P13" s="17"/>
      <c r="Q13" s="17"/>
      <c r="R13" s="17">
        <v>381</v>
      </c>
      <c r="S13" s="19">
        <f>IF(R13=0,0,TRUNC(0.188807*(R13-210)^1.41))</f>
        <v>265</v>
      </c>
      <c r="T13" s="20"/>
    </row>
    <row r="14" spans="2:20" ht="13.5" thickBot="1">
      <c r="B14" s="13"/>
      <c r="C14" s="14" t="s">
        <v>561</v>
      </c>
      <c r="D14" s="15"/>
      <c r="E14" s="16"/>
      <c r="F14" s="17"/>
      <c r="G14" s="17"/>
      <c r="H14" s="17">
        <v>441</v>
      </c>
      <c r="I14" s="19">
        <f>IF(H14=0,0,TRUNC(0.14354*(H14-220)^1.4))</f>
        <v>274</v>
      </c>
      <c r="J14" s="20"/>
      <c r="L14" s="13"/>
      <c r="M14" s="14" t="s">
        <v>323</v>
      </c>
      <c r="N14" s="15"/>
      <c r="O14" s="16"/>
      <c r="P14" s="17"/>
      <c r="Q14" s="17"/>
      <c r="R14" s="17">
        <v>330</v>
      </c>
      <c r="S14" s="21">
        <f>IF(R14=0,0,TRUNC(0.188807*(R14-210)^1.41))</f>
        <v>161</v>
      </c>
      <c r="T14" s="20"/>
    </row>
    <row r="15" spans="2:20" ht="13.5" thickTop="1">
      <c r="B15" s="8" t="s">
        <v>17</v>
      </c>
      <c r="C15" s="3" t="s">
        <v>563</v>
      </c>
      <c r="D15" s="9"/>
      <c r="E15" s="6"/>
      <c r="F15" s="10"/>
      <c r="G15" s="10"/>
      <c r="H15" s="28">
        <v>8.03</v>
      </c>
      <c r="I15" s="12">
        <f>IF(H15=0,0,TRUNC(51.39*(H15-1.5)^1.05))</f>
        <v>368</v>
      </c>
      <c r="J15" s="7">
        <f>SUM(I15:I17)-MIN(I15:I17)</f>
        <v>987</v>
      </c>
      <c r="L15" s="8" t="s">
        <v>17</v>
      </c>
      <c r="M15" s="3" t="s">
        <v>323</v>
      </c>
      <c r="N15" s="9"/>
      <c r="O15" s="6"/>
      <c r="P15" s="10"/>
      <c r="Q15" s="10"/>
      <c r="R15" s="28">
        <v>7.51</v>
      </c>
      <c r="S15" s="12">
        <f>IF(R15=0,0,TRUNC(56.0211*(R15-1.5)^1.05))</f>
        <v>368</v>
      </c>
      <c r="T15" s="7">
        <f>SUM(S15:S17)-MIN(S15:S17)</f>
        <v>729</v>
      </c>
    </row>
    <row r="16" spans="2:20" ht="12.75">
      <c r="B16" s="13" t="s">
        <v>18</v>
      </c>
      <c r="C16" s="14" t="s">
        <v>230</v>
      </c>
      <c r="D16" s="15"/>
      <c r="E16" s="16"/>
      <c r="F16" s="17"/>
      <c r="G16" s="17"/>
      <c r="H16" s="29">
        <v>10.86</v>
      </c>
      <c r="I16" s="19">
        <f>IF(H16=0,0,TRUNC(51.39*(H16-1.5)^1.05))</f>
        <v>537</v>
      </c>
      <c r="J16" s="20"/>
      <c r="L16" s="13" t="s">
        <v>19</v>
      </c>
      <c r="M16" s="14" t="s">
        <v>557</v>
      </c>
      <c r="N16" s="15"/>
      <c r="O16" s="16"/>
      <c r="P16" s="17"/>
      <c r="Q16" s="17"/>
      <c r="R16" s="29">
        <v>7.41</v>
      </c>
      <c r="S16" s="19">
        <f>IF(R16=0,0,TRUNC(56.0211*(R16-1.5)^1.05))</f>
        <v>361</v>
      </c>
      <c r="T16" s="20"/>
    </row>
    <row r="17" spans="2:20" ht="13.5" thickBot="1">
      <c r="B17" s="13"/>
      <c r="C17" s="14" t="s">
        <v>564</v>
      </c>
      <c r="D17" s="15"/>
      <c r="E17" s="16"/>
      <c r="F17" s="17"/>
      <c r="G17" s="17"/>
      <c r="H17" s="29">
        <v>9.4</v>
      </c>
      <c r="I17" s="19">
        <f>IF(H17=0,0,TRUNC(51.39*(H17-1.5)^1.05))</f>
        <v>450</v>
      </c>
      <c r="J17" s="20"/>
      <c r="L17" s="13"/>
      <c r="M17" s="14" t="s">
        <v>559</v>
      </c>
      <c r="N17" s="15"/>
      <c r="O17" s="16"/>
      <c r="P17" s="17"/>
      <c r="Q17" s="17"/>
      <c r="R17" s="29">
        <v>0</v>
      </c>
      <c r="S17" s="21">
        <f>IF(R17=0,0,TRUNC(56.0211*(R17-1.5)^1.05))</f>
        <v>0</v>
      </c>
      <c r="T17" s="20"/>
    </row>
    <row r="18" spans="2:20" ht="13.5" thickTop="1">
      <c r="B18" s="8" t="s">
        <v>12</v>
      </c>
      <c r="C18" s="3" t="s">
        <v>561</v>
      </c>
      <c r="D18" s="9"/>
      <c r="E18" s="6"/>
      <c r="F18" s="10"/>
      <c r="G18" s="10"/>
      <c r="H18" s="28">
        <v>31.97</v>
      </c>
      <c r="I18" s="12">
        <f>IF(OR(H18=0,H18&gt;44),0,TRUNC(4.86338*(44-H18)^1.81))</f>
        <v>438</v>
      </c>
      <c r="J18" s="7">
        <f>SUM(I18:I19)-MIN(I18:I19)</f>
        <v>438</v>
      </c>
      <c r="L18" s="8" t="s">
        <v>12</v>
      </c>
      <c r="M18" s="3" t="s">
        <v>553</v>
      </c>
      <c r="N18" s="9"/>
      <c r="O18" s="6"/>
      <c r="P18" s="10"/>
      <c r="Q18" s="10"/>
      <c r="R18" s="28">
        <v>35.64</v>
      </c>
      <c r="S18" s="12">
        <f>IF(OR(R18=0,R18&gt;50),0,TRUNC(3.84286*(50-R18)^1.81))</f>
        <v>477</v>
      </c>
      <c r="T18" s="7">
        <f>SUM(S18:S19)-MIN(S18:S19)</f>
        <v>477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4787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4288</v>
      </c>
    </row>
    <row r="21" spans="2:9" ht="26.25">
      <c r="B21" s="35"/>
      <c r="I21" s="35"/>
    </row>
    <row r="22" spans="2:16" ht="21" thickBot="1">
      <c r="B22" s="80" t="s">
        <v>152</v>
      </c>
      <c r="F22" s="2" t="s">
        <v>0</v>
      </c>
      <c r="L22" s="80" t="s">
        <v>152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/>
      <c r="D24" s="9"/>
      <c r="E24" s="6"/>
      <c r="F24" s="10"/>
      <c r="G24" s="10"/>
      <c r="H24" s="28"/>
      <c r="I24" s="12">
        <f>IF(OR(H24=0,H24&gt;11.5),0,TRUNC(58.015*(11.5-H24)^1.81))</f>
        <v>0</v>
      </c>
      <c r="J24" s="7">
        <f>SUM(I24:I26)-MIN(I24:I26)</f>
        <v>0</v>
      </c>
      <c r="L24" s="8">
        <v>60</v>
      </c>
      <c r="M24" s="3"/>
      <c r="N24" s="9"/>
      <c r="O24" s="6"/>
      <c r="P24" s="10"/>
      <c r="Q24" s="10"/>
      <c r="R24" s="28"/>
      <c r="S24" s="9">
        <f>IF(OR(R24=0,R24&gt;13),0,TRUNC(46.0849*(13-R24)^1.81))</f>
        <v>0</v>
      </c>
      <c r="T24" s="7">
        <f>SUM(S24:S26)-MIN(S24:S26)</f>
        <v>0</v>
      </c>
    </row>
    <row r="25" spans="2:20" ht="12.75">
      <c r="B25" s="13"/>
      <c r="C25" s="14"/>
      <c r="D25" s="15"/>
      <c r="E25" s="16"/>
      <c r="F25" s="17"/>
      <c r="G25" s="17"/>
      <c r="H25" s="29"/>
      <c r="I25" s="19">
        <f>IF(OR(H25=0,H25&gt;11.5),0,TRUNC(58.015*(11.5-H25)^1.81))</f>
        <v>0</v>
      </c>
      <c r="J25" s="20"/>
      <c r="L25" s="13"/>
      <c r="M25" s="14"/>
      <c r="N25" s="15"/>
      <c r="O25" s="16"/>
      <c r="P25" s="17"/>
      <c r="Q25" s="17"/>
      <c r="R25" s="29"/>
      <c r="S25" s="19">
        <f>IF(OR(R25=0,R25&gt;13),0,TRUNC(46.0849*(13-R25)^1.81))</f>
        <v>0</v>
      </c>
      <c r="T25" s="20"/>
    </row>
    <row r="26" spans="2:20" ht="13.5" thickBot="1">
      <c r="B26" s="13"/>
      <c r="C26" s="14"/>
      <c r="D26" s="15"/>
      <c r="E26" s="16"/>
      <c r="F26" s="17"/>
      <c r="G26" s="17"/>
      <c r="H26" s="29"/>
      <c r="I26" s="21">
        <f>IF(OR(H26=0,H26&gt;11.5),0,TRUNC(58.015*(11.5-H26)^1.81))</f>
        <v>0</v>
      </c>
      <c r="J26" s="20"/>
      <c r="L26" s="13"/>
      <c r="M26" s="14"/>
      <c r="N26" s="15"/>
      <c r="O26" s="16"/>
      <c r="P26" s="17"/>
      <c r="Q26" s="17"/>
      <c r="R26" s="29"/>
      <c r="S26" s="83">
        <f>IF(OR(R26=0,R26&gt;13),0,TRUNC(46.0849*(13-R26)^1.81))</f>
        <v>0</v>
      </c>
      <c r="T26" s="20"/>
    </row>
    <row r="27" spans="2:20" ht="13.5" thickTop="1">
      <c r="B27" s="8">
        <v>1000</v>
      </c>
      <c r="C27" s="3"/>
      <c r="D27" s="9"/>
      <c r="E27" s="6">
        <f>60*F27+H27</f>
        <v>0</v>
      </c>
      <c r="F27" s="10"/>
      <c r="G27" s="22" t="s">
        <v>8</v>
      </c>
      <c r="H27" s="81"/>
      <c r="I27" s="12">
        <f>IF(OR(E27=0,E27&gt;305.5),0,TRUNC(0.08713*(305.5-E27)^1.85))</f>
        <v>0</v>
      </c>
      <c r="J27" s="7">
        <f>SUM(I27:I29)-MIN(I27:I29)</f>
        <v>0</v>
      </c>
      <c r="L27" s="8">
        <v>600</v>
      </c>
      <c r="M27" s="3"/>
      <c r="N27" s="9"/>
      <c r="O27" s="24">
        <f>60*P27+R27</f>
        <v>0</v>
      </c>
      <c r="P27" s="10"/>
      <c r="Q27" s="22" t="s">
        <v>8</v>
      </c>
      <c r="R27" s="81"/>
      <c r="S27" s="12">
        <f>IF(OR(O27=0,O27&gt;254),0,TRUNC(0.11193*(254-O27)^1.88))</f>
        <v>0</v>
      </c>
      <c r="T27" s="7">
        <f>SUM(S27:S29)-MIN(S27:S29)</f>
        <v>0</v>
      </c>
    </row>
    <row r="28" spans="2:20" ht="12.75">
      <c r="B28" s="13"/>
      <c r="C28" s="14"/>
      <c r="D28" s="15"/>
      <c r="E28" s="16">
        <f>60*F28+H28</f>
        <v>0</v>
      </c>
      <c r="F28" s="17"/>
      <c r="G28" s="25" t="s">
        <v>8</v>
      </c>
      <c r="H28" s="82"/>
      <c r="I28" s="19">
        <f>IF(OR(E28=0,E28&gt;305.5),0,TRUNC(0.08713*(305.5-E28)^1.85))</f>
        <v>0</v>
      </c>
      <c r="J28" s="20"/>
      <c r="L28" s="13"/>
      <c r="M28" s="14"/>
      <c r="N28" s="15"/>
      <c r="O28" s="16">
        <f>60*P28+R28</f>
        <v>0</v>
      </c>
      <c r="P28" s="17"/>
      <c r="Q28" s="25" t="s">
        <v>8</v>
      </c>
      <c r="R28" s="82"/>
      <c r="S28" s="19">
        <f>IF(OR(O28=0,O28&gt;254),0,TRUNC(0.11193*(254-O28)^1.88))</f>
        <v>0</v>
      </c>
      <c r="T28" s="20"/>
    </row>
    <row r="29" spans="2:20" ht="13.5" thickBot="1">
      <c r="B29" s="13"/>
      <c r="C29" s="14"/>
      <c r="D29" s="15"/>
      <c r="E29" s="16">
        <f>60*F29+H29</f>
        <v>0</v>
      </c>
      <c r="F29" s="17"/>
      <c r="G29" s="27" t="s">
        <v>8</v>
      </c>
      <c r="H29" s="82"/>
      <c r="I29" s="19">
        <f>IF(OR(E29=0,E29&gt;305.5),0,TRUNC(0.08713*(305.5-E29)^1.85))</f>
        <v>0</v>
      </c>
      <c r="J29" s="20"/>
      <c r="L29" s="13"/>
      <c r="M29" s="14"/>
      <c r="N29" s="15"/>
      <c r="O29" s="16">
        <f>60*P29+R29</f>
        <v>0</v>
      </c>
      <c r="P29" s="17"/>
      <c r="Q29" s="27" t="s">
        <v>8</v>
      </c>
      <c r="R29" s="82"/>
      <c r="S29" s="19">
        <f>IF(OR(O29=0,O29&gt;254),0,TRUNC(0.11193*(254-O29)^1.88))</f>
        <v>0</v>
      </c>
      <c r="T29" s="20"/>
    </row>
    <row r="30" spans="2:20" ht="13.5" thickTop="1">
      <c r="B30" s="8" t="s">
        <v>9</v>
      </c>
      <c r="C30" s="3"/>
      <c r="D30" s="9"/>
      <c r="E30" s="6"/>
      <c r="F30" s="10"/>
      <c r="G30" s="10"/>
      <c r="H30" s="10"/>
      <c r="I30" s="12">
        <f>IF(H30=0,0,TRUNC(0.8465*(H30-75)^1.42))</f>
        <v>0</v>
      </c>
      <c r="J30" s="7">
        <f>SUM(I30:I32)-MIN(I30:I32)</f>
        <v>0</v>
      </c>
      <c r="L30" s="8" t="s">
        <v>9</v>
      </c>
      <c r="M30" s="3"/>
      <c r="N30" s="9"/>
      <c r="O30" s="6"/>
      <c r="P30" s="10"/>
      <c r="Q30" s="10"/>
      <c r="R30" s="10"/>
      <c r="S30" s="12">
        <f>IF(R30=0,0,TRUNC(1.84523*(R30-75)^1.348))</f>
        <v>0</v>
      </c>
      <c r="T30" s="7">
        <f>SUM(S30:S32)-MIN(S30:S32)</f>
        <v>0</v>
      </c>
    </row>
    <row r="31" spans="2:20" ht="12.75">
      <c r="B31" s="13"/>
      <c r="C31" s="14"/>
      <c r="D31" s="15"/>
      <c r="E31" s="16"/>
      <c r="F31" s="17"/>
      <c r="G31" s="17"/>
      <c r="H31" s="17"/>
      <c r="I31" s="19">
        <f>IF(H31=0,0,TRUNC(0.8465*(H31-75)^1.42))</f>
        <v>0</v>
      </c>
      <c r="J31" s="20"/>
      <c r="L31" s="13"/>
      <c r="M31" s="14"/>
      <c r="N31" s="15"/>
      <c r="O31" s="16"/>
      <c r="P31" s="17"/>
      <c r="Q31" s="17"/>
      <c r="R31" s="17"/>
      <c r="S31" s="19">
        <f>IF(R31=0,0,TRUNC(1.84523*(R31-75)^1.348))</f>
        <v>0</v>
      </c>
      <c r="T31" s="20"/>
    </row>
    <row r="32" spans="2:20" ht="13.5" thickBot="1">
      <c r="B32" s="13"/>
      <c r="C32" s="14"/>
      <c r="D32" s="15"/>
      <c r="E32" s="16"/>
      <c r="F32" s="17"/>
      <c r="G32" s="17"/>
      <c r="H32" s="17"/>
      <c r="I32" s="19">
        <f>IF(H32=0,0,TRUNC(0.8465*(H32-75)^1.42))</f>
        <v>0</v>
      </c>
      <c r="J32" s="20"/>
      <c r="L32" s="13"/>
      <c r="M32" s="14"/>
      <c r="N32" s="15"/>
      <c r="O32" s="16"/>
      <c r="P32" s="17"/>
      <c r="Q32" s="17"/>
      <c r="R32" s="17"/>
      <c r="S32" s="19">
        <f>IF(R32=0,0,TRUNC(1.84523*(R32-75)^1.348))</f>
        <v>0</v>
      </c>
      <c r="T32" s="20"/>
    </row>
    <row r="33" spans="2:20" ht="13.5" thickTop="1">
      <c r="B33" s="8" t="s">
        <v>10</v>
      </c>
      <c r="C33" s="3"/>
      <c r="D33" s="9"/>
      <c r="E33" s="6"/>
      <c r="F33" s="10"/>
      <c r="G33" s="10"/>
      <c r="H33" s="10"/>
      <c r="I33" s="12">
        <f>IF(H33=0,0,TRUNC(0.14354*(H33-220)^1.4))</f>
        <v>0</v>
      </c>
      <c r="J33" s="7">
        <f>SUM(I33:I35)-MIN(I33:I35)</f>
        <v>0</v>
      </c>
      <c r="L33" s="8" t="s">
        <v>10</v>
      </c>
      <c r="M33" s="3"/>
      <c r="N33" s="9"/>
      <c r="O33" s="6"/>
      <c r="P33" s="10"/>
      <c r="Q33" s="10"/>
      <c r="R33" s="10"/>
      <c r="S33" s="12">
        <f>IF(R33=0,0,TRUNC(0.188807*(R33-210)^1.41))</f>
        <v>0</v>
      </c>
      <c r="T33" s="7">
        <f>SUM(S33:S35)-MIN(S33:S35)</f>
        <v>0</v>
      </c>
    </row>
    <row r="34" spans="2:20" ht="12.75">
      <c r="B34" s="13"/>
      <c r="C34" s="14"/>
      <c r="D34" s="15"/>
      <c r="E34" s="16"/>
      <c r="F34" s="17"/>
      <c r="G34" s="17"/>
      <c r="H34" s="17"/>
      <c r="I34" s="19">
        <f>IF(H34=0,0,TRUNC(0.14354*(H34-220)^1.4))</f>
        <v>0</v>
      </c>
      <c r="J34" s="20"/>
      <c r="L34" s="13"/>
      <c r="M34" s="14"/>
      <c r="N34" s="15"/>
      <c r="O34" s="16"/>
      <c r="P34" s="17"/>
      <c r="Q34" s="17"/>
      <c r="R34" s="17"/>
      <c r="S34" s="19">
        <f>IF(R34=0,0,TRUNC(0.188807*(R34-210)^1.41))</f>
        <v>0</v>
      </c>
      <c r="T34" s="20"/>
    </row>
    <row r="35" spans="2:20" ht="13.5" thickBot="1">
      <c r="B35" s="13"/>
      <c r="C35" s="14"/>
      <c r="D35" s="15"/>
      <c r="E35" s="16"/>
      <c r="F35" s="17"/>
      <c r="G35" s="17"/>
      <c r="H35" s="17"/>
      <c r="I35" s="19">
        <f>IF(H35=0,0,TRUNC(0.14354*(H35-220)^1.4))</f>
        <v>0</v>
      </c>
      <c r="J35" s="20"/>
      <c r="L35" s="13"/>
      <c r="M35" s="14"/>
      <c r="N35" s="15"/>
      <c r="O35" s="16"/>
      <c r="P35" s="17"/>
      <c r="Q35" s="17"/>
      <c r="R35" s="17"/>
      <c r="S35" s="19">
        <f>IF(R35=0,0,TRUNC(0.188807*(R35-210)^1.41))</f>
        <v>0</v>
      </c>
      <c r="T35" s="20"/>
    </row>
    <row r="36" spans="2:20" ht="13.5" thickTop="1">
      <c r="B36" s="8"/>
      <c r="C36" s="3"/>
      <c r="D36" s="9"/>
      <c r="E36" s="6"/>
      <c r="F36" s="10"/>
      <c r="G36" s="10"/>
      <c r="H36" s="28"/>
      <c r="I36" s="12">
        <f>IF(H36=0,0,TRUNC(5.33*(H36-10)^1.1))</f>
        <v>0</v>
      </c>
      <c r="J36" s="7">
        <f>SUM(I36:I38)-MIN(I36:I38)</f>
        <v>0</v>
      </c>
      <c r="L36" s="8"/>
      <c r="M36" s="3"/>
      <c r="N36" s="9"/>
      <c r="O36" s="6"/>
      <c r="P36" s="10"/>
      <c r="Q36" s="10"/>
      <c r="R36" s="28"/>
      <c r="S36" s="12">
        <f>IF(R36=0,0,TRUNC(7.86*(R36-8)^1.1))</f>
        <v>0</v>
      </c>
      <c r="T36" s="7">
        <f>SUM(S36:S38)-MIN(S36:S38)</f>
        <v>0</v>
      </c>
    </row>
    <row r="37" spans="2:20" ht="12.75">
      <c r="B37" s="13" t="s">
        <v>11</v>
      </c>
      <c r="C37" s="14"/>
      <c r="D37" s="15"/>
      <c r="E37" s="16"/>
      <c r="F37" s="17"/>
      <c r="G37" s="17"/>
      <c r="H37" s="29"/>
      <c r="I37" s="19">
        <f>IF(H37=0,0,TRUNC(5.33*(H37-10)^1.1))</f>
        <v>0</v>
      </c>
      <c r="J37" s="20"/>
      <c r="L37" s="13" t="s">
        <v>11</v>
      </c>
      <c r="M37" s="14"/>
      <c r="N37" s="15"/>
      <c r="O37" s="16"/>
      <c r="P37" s="17"/>
      <c r="Q37" s="17"/>
      <c r="R37" s="29"/>
      <c r="S37" s="19">
        <f>IF(R37=0,0,TRUNC(7.86*(R37-8)^1.1))</f>
        <v>0</v>
      </c>
      <c r="T37" s="20"/>
    </row>
    <row r="38" spans="2:20" ht="13.5" thickBot="1">
      <c r="B38" s="13"/>
      <c r="C38" s="14"/>
      <c r="D38" s="15"/>
      <c r="E38" s="16"/>
      <c r="F38" s="17"/>
      <c r="G38" s="17"/>
      <c r="H38" s="29"/>
      <c r="I38" s="19">
        <f>IF(H38=0,0,TRUNC(5.33*(H38-10)^1.1))</f>
        <v>0</v>
      </c>
      <c r="J38" s="20"/>
      <c r="L38" s="13"/>
      <c r="M38" s="14"/>
      <c r="N38" s="15"/>
      <c r="O38" s="16"/>
      <c r="P38" s="17"/>
      <c r="Q38" s="17"/>
      <c r="R38" s="29"/>
      <c r="S38" s="19">
        <f>IF(R38=0,0,TRUNC(7.86*(R38-8)^1.1))</f>
        <v>0</v>
      </c>
      <c r="T38" s="20"/>
    </row>
    <row r="39" spans="2:20" ht="13.5" thickTop="1">
      <c r="B39" s="8" t="s">
        <v>12</v>
      </c>
      <c r="C39" s="3"/>
      <c r="D39" s="9"/>
      <c r="E39" s="6"/>
      <c r="F39" s="10"/>
      <c r="G39" s="10"/>
      <c r="H39" s="11"/>
      <c r="I39" s="12">
        <f>IF(OR(H39=0,H39&gt;44),0,TRUNC(4.86338*(44-H39)^1.81))</f>
        <v>0</v>
      </c>
      <c r="J39" s="7">
        <f>SUM(I39:I40)-MIN(I39:I40)</f>
        <v>0</v>
      </c>
      <c r="L39" s="8" t="s">
        <v>12</v>
      </c>
      <c r="M39" s="3"/>
      <c r="N39" s="9"/>
      <c r="O39" s="6"/>
      <c r="P39" s="10"/>
      <c r="Q39" s="10"/>
      <c r="R39" s="11"/>
      <c r="S39" s="12">
        <f>IF(OR(R39=0,R39&gt;50),0,TRUNC(3.84286*(50-R39)^1.81))</f>
        <v>0</v>
      </c>
      <c r="T39" s="7">
        <f>SUM(S39:S40)-MIN(S39:S40)</f>
        <v>0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0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0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J24" sqref="J24"/>
    </sheetView>
  </sheetViews>
  <sheetFormatPr defaultColWidth="9.00390625" defaultRowHeight="12.75"/>
  <cols>
    <col min="1" max="1" width="5.375" style="0" customWidth="1"/>
    <col min="2" max="2" width="22.00390625" style="0" customWidth="1"/>
    <col min="3" max="3" width="6.625" style="0" customWidth="1"/>
    <col min="4" max="4" width="2.125" style="0" customWidth="1"/>
    <col min="5" max="5" width="6.375" style="0" customWidth="1"/>
    <col min="6" max="6" width="23.375" style="0" customWidth="1"/>
    <col min="7" max="7" width="7.875" style="0" customWidth="1"/>
    <col min="8" max="8" width="1.875" style="0" customWidth="1"/>
    <col min="9" max="9" width="6.375" style="0" customWidth="1"/>
    <col min="10" max="10" width="23.00390625" style="0" customWidth="1"/>
    <col min="11" max="11" width="7.50390625" style="0" customWidth="1"/>
    <col min="12" max="12" width="1.875" style="0" customWidth="1"/>
    <col min="13" max="13" width="6.375" style="0" customWidth="1"/>
    <col min="14" max="14" width="22.625" style="0" customWidth="1"/>
    <col min="15" max="15" width="8.125" style="0" customWidth="1"/>
    <col min="16" max="16" width="1.00390625" style="0" customWidth="1"/>
  </cols>
  <sheetData>
    <row r="1" spans="1:13" ht="20.25">
      <c r="A1" s="70" t="s">
        <v>116</v>
      </c>
      <c r="E1" s="70" t="s">
        <v>116</v>
      </c>
      <c r="I1" s="70" t="s">
        <v>116</v>
      </c>
      <c r="M1" s="70" t="s">
        <v>116</v>
      </c>
    </row>
    <row r="2" spans="1:13" ht="24.75" customHeight="1">
      <c r="A2" s="75" t="s">
        <v>142</v>
      </c>
      <c r="E2" s="75" t="s">
        <v>143</v>
      </c>
      <c r="I2" s="75" t="s">
        <v>144</v>
      </c>
      <c r="M2" s="75" t="s">
        <v>145</v>
      </c>
    </row>
    <row r="3" spans="1:15" ht="15.75">
      <c r="A3" s="73" t="s">
        <v>117</v>
      </c>
      <c r="B3" s="72" t="str">
        <f>Zborov!$B$1</f>
        <v>Zborovská</v>
      </c>
      <c r="C3" s="71">
        <f>Zborov!$J$20</f>
        <v>5432</v>
      </c>
      <c r="E3" s="73" t="s">
        <v>117</v>
      </c>
      <c r="F3" s="74" t="str">
        <f>Helsin!$L$1</f>
        <v>Helsinská </v>
      </c>
      <c r="G3" s="74">
        <f>Helsin!$T$20</f>
        <v>5482</v>
      </c>
      <c r="I3" s="73" t="s">
        <v>117</v>
      </c>
      <c r="J3" s="74" t="str">
        <f>'Be Lib'!$B$22</f>
        <v>Bechyně Lib</v>
      </c>
      <c r="K3" s="74">
        <f>'Be Lib'!$J$41</f>
        <v>3969</v>
      </c>
      <c r="M3" s="73" t="s">
        <v>117</v>
      </c>
      <c r="N3" s="74" t="str">
        <f>Helsin!$L$22</f>
        <v>Helsinská </v>
      </c>
      <c r="O3" s="74">
        <f>Helsin!$T$41</f>
        <v>4594</v>
      </c>
    </row>
    <row r="4" spans="1:15" ht="15.75">
      <c r="A4" s="73" t="s">
        <v>118</v>
      </c>
      <c r="B4" s="72" t="str">
        <f>'Be Lib'!$B$1</f>
        <v>Bechyně Lib</v>
      </c>
      <c r="C4" s="71">
        <f>'Be Lib'!$J$20</f>
        <v>5379</v>
      </c>
      <c r="E4" s="73" t="s">
        <v>118</v>
      </c>
      <c r="F4" s="74" t="str">
        <f>Zborov!$L$1</f>
        <v>Zborovská</v>
      </c>
      <c r="G4" s="74">
        <f>Zborov!$T$20</f>
        <v>4834</v>
      </c>
      <c r="I4" s="73" t="s">
        <v>118</v>
      </c>
      <c r="J4" s="74" t="str">
        <f>Helsin!$B$22</f>
        <v>Helsinská </v>
      </c>
      <c r="K4" s="74">
        <f>Helsin!$J$41</f>
        <v>3863</v>
      </c>
      <c r="M4" s="73" t="s">
        <v>118</v>
      </c>
      <c r="N4" s="74" t="str">
        <f>'Sob.E.B.'!$L$22</f>
        <v>Soběslav E.B.</v>
      </c>
      <c r="O4" s="74">
        <f>'Sob.E.B.'!$T$41</f>
        <v>4523</v>
      </c>
    </row>
    <row r="5" spans="1:15" ht="15.75">
      <c r="A5" s="73" t="s">
        <v>119</v>
      </c>
      <c r="B5" s="72" t="str">
        <f>Helsin!$B$1</f>
        <v>Helsinská </v>
      </c>
      <c r="C5" s="71">
        <f>Helsin!$J$20</f>
        <v>5265</v>
      </c>
      <c r="E5" s="73" t="s">
        <v>119</v>
      </c>
      <c r="F5" s="72" t="str">
        <f>Chýn!$L$1</f>
        <v>Chýnov</v>
      </c>
      <c r="G5" s="74">
        <f>Chýn!$T$20</f>
        <v>4790</v>
      </c>
      <c r="I5" s="73" t="s">
        <v>119</v>
      </c>
      <c r="J5" s="74" t="str">
        <f>'Ml.Vož.'!$B$22</f>
        <v>Mladá Vožice</v>
      </c>
      <c r="K5" s="74">
        <f>'Ml.Vož.'!$J$41</f>
        <v>3801</v>
      </c>
      <c r="M5" s="73" t="s">
        <v>119</v>
      </c>
      <c r="N5" s="74" t="str">
        <f>Zborov!$L$22</f>
        <v>Zborovská</v>
      </c>
      <c r="O5" s="74">
        <f>Zborov!$T$41</f>
        <v>4272</v>
      </c>
    </row>
    <row r="6" spans="1:15" ht="15.75">
      <c r="A6" s="73" t="s">
        <v>120</v>
      </c>
      <c r="B6" s="72" t="str">
        <f>Jisteb!$B$1</f>
        <v>Jistebnice</v>
      </c>
      <c r="C6" s="71">
        <f>Jisteb!$J$20</f>
        <v>5067</v>
      </c>
      <c r="E6" s="73" t="s">
        <v>120</v>
      </c>
      <c r="F6" s="74" t="str">
        <f>'Sob.E.B.'!$L$1</f>
        <v>Soběslav E.B.</v>
      </c>
      <c r="G6" s="74">
        <f>'Sob.E.B.'!$T$20</f>
        <v>4668</v>
      </c>
      <c r="I6" s="73" t="s">
        <v>120</v>
      </c>
      <c r="J6" s="74" t="str">
        <f>Zborov!$B$22</f>
        <v>Zborovská</v>
      </c>
      <c r="K6" s="74">
        <f>Zborov!$J$41</f>
        <v>3618</v>
      </c>
      <c r="M6" s="73" t="s">
        <v>120</v>
      </c>
      <c r="N6" s="74" t="str">
        <f>'1.SÚ'!$L$22</f>
        <v>1.SÚ</v>
      </c>
      <c r="O6" s="74">
        <f>'1.SÚ'!$T$41</f>
        <v>4270</v>
      </c>
    </row>
    <row r="7" spans="1:15" ht="15.75">
      <c r="A7" s="73" t="s">
        <v>121</v>
      </c>
      <c r="B7" s="72" t="str">
        <f>'2.SÚ'!$B$1</f>
        <v>2.SÚ</v>
      </c>
      <c r="C7" s="71">
        <f>'2.SÚ'!$J$20</f>
        <v>5064</v>
      </c>
      <c r="E7" s="73" t="s">
        <v>121</v>
      </c>
      <c r="F7" s="74" t="str">
        <f>'Mik.z Husi'!$L$1</f>
        <v>Mikuláše z Husi</v>
      </c>
      <c r="G7" s="74">
        <f>'Mik.z Husi'!$T$20</f>
        <v>4549</v>
      </c>
      <c r="I7" s="73" t="s">
        <v>121</v>
      </c>
      <c r="J7" s="74" t="str">
        <f>'2.SÚ'!$B$22</f>
        <v>2.SÚ</v>
      </c>
      <c r="K7" s="74">
        <f>'2.SÚ'!$J$41</f>
        <v>3316</v>
      </c>
      <c r="M7" s="73" t="s">
        <v>121</v>
      </c>
      <c r="N7" s="74" t="str">
        <f>'Sob.Kom.'!$L$22</f>
        <v>Soběslav Kom.</v>
      </c>
      <c r="O7" s="74">
        <f>'Sob.Kom.'!$T$41</f>
        <v>4137</v>
      </c>
    </row>
    <row r="8" spans="1:15" ht="15.75">
      <c r="A8" s="73" t="s">
        <v>122</v>
      </c>
      <c r="B8" s="72" t="str">
        <f>'Ml.Vož.'!$B$1</f>
        <v>Mladá Vožice</v>
      </c>
      <c r="C8" s="71">
        <f>'Ml.Vož.'!$J$20</f>
        <v>4994</v>
      </c>
      <c r="E8" s="73" t="s">
        <v>122</v>
      </c>
      <c r="F8" s="74" t="str">
        <f>'Ml.Vož.'!$L$1</f>
        <v>Mladá Vožice</v>
      </c>
      <c r="G8" s="74">
        <f>'Ml.Vož.'!$T$20</f>
        <v>4495</v>
      </c>
      <c r="I8" s="73" t="s">
        <v>122</v>
      </c>
      <c r="J8" s="74" t="str">
        <f>'Sob.Kom.'!$B$22</f>
        <v>Soběslav Kom.</v>
      </c>
      <c r="K8" s="74">
        <f>'Sob.Kom.'!$J$41</f>
        <v>3175</v>
      </c>
      <c r="M8" s="73" t="s">
        <v>122</v>
      </c>
      <c r="N8" s="74" t="str">
        <f>'Be Lib'!$L$22</f>
        <v>Bechyně Lib</v>
      </c>
      <c r="O8" s="74">
        <f>'Be Lib'!$T$41</f>
        <v>3984</v>
      </c>
    </row>
    <row r="9" spans="1:15" ht="15.75">
      <c r="A9" s="73" t="s">
        <v>123</v>
      </c>
      <c r="B9" s="72" t="str">
        <f>'Sob.Kom.'!$B$1</f>
        <v>Soběslav Kom.</v>
      </c>
      <c r="C9" s="71">
        <f>'Sob.Kom.'!$J$20</f>
        <v>4848</v>
      </c>
      <c r="E9" s="73" t="s">
        <v>123</v>
      </c>
      <c r="F9" s="74" t="str">
        <f>'1.Ve'!$L$1</f>
        <v>1.Veselí</v>
      </c>
      <c r="G9" s="74">
        <f>'1.Ve'!$T$20</f>
        <v>4387</v>
      </c>
      <c r="I9" s="73" t="s">
        <v>123</v>
      </c>
      <c r="J9" s="74" t="str">
        <f>'Mik.z Husi'!$B$22</f>
        <v>Mikuláše z Husi</v>
      </c>
      <c r="K9" s="74">
        <f>'Mik.z Husi'!$J$41</f>
        <v>3050</v>
      </c>
      <c r="M9" s="73" t="s">
        <v>123</v>
      </c>
      <c r="N9" s="74" t="str">
        <f>'Mik.z Husi'!$L$22</f>
        <v>Mikuláše z Husi</v>
      </c>
      <c r="O9" s="74">
        <f>'Mik.z Husi'!$T$41</f>
        <v>3940</v>
      </c>
    </row>
    <row r="10" spans="1:15" ht="15.75">
      <c r="A10" s="73" t="s">
        <v>124</v>
      </c>
      <c r="B10" s="72" t="str">
        <f>'Gym.Sob'!$B$1</f>
        <v>Gym.Soběslav</v>
      </c>
      <c r="C10" s="71">
        <f>'Gym.Sob'!$J$20</f>
        <v>4787</v>
      </c>
      <c r="E10" s="73" t="s">
        <v>124</v>
      </c>
      <c r="F10" s="74" t="str">
        <f>'1.SÚ'!$L$1</f>
        <v>1.SÚ</v>
      </c>
      <c r="G10" s="74">
        <f>'1.SÚ'!$T$20</f>
        <v>4340</v>
      </c>
      <c r="I10" s="73" t="s">
        <v>124</v>
      </c>
      <c r="J10" s="74" t="str">
        <f>'1.SÚ'!$B$22</f>
        <v>1.SÚ</v>
      </c>
      <c r="K10" s="74">
        <f>'1.SÚ'!$J$41</f>
        <v>2918</v>
      </c>
      <c r="M10" s="73" t="s">
        <v>124</v>
      </c>
      <c r="N10" s="74" t="str">
        <f>'1.Ve'!$L$22</f>
        <v>1.Veselí</v>
      </c>
      <c r="O10" s="74">
        <f>'1.Ve'!$T$41</f>
        <v>3727</v>
      </c>
    </row>
    <row r="11" spans="1:15" ht="15.75">
      <c r="A11" s="73" t="s">
        <v>125</v>
      </c>
      <c r="B11" s="72" t="str">
        <f>'Sob.E.B.'!$B$1</f>
        <v>Soběslav E.B.</v>
      </c>
      <c r="C11" s="71">
        <f>'Sob.E.B.'!$J$20</f>
        <v>4697</v>
      </c>
      <c r="E11" s="73" t="s">
        <v>125</v>
      </c>
      <c r="F11" s="72" t="str">
        <f>'Gym.Sob'!$L$1</f>
        <v>Gym.Soběslav</v>
      </c>
      <c r="G11" s="74">
        <f>'Gym.Sob'!$T$20</f>
        <v>4288</v>
      </c>
      <c r="I11" s="73" t="s">
        <v>125</v>
      </c>
      <c r="J11" s="72" t="str">
        <f>Chýn!$B$22</f>
        <v>Chýnov</v>
      </c>
      <c r="K11" s="74">
        <f>Chýn!$J$41</f>
        <v>2914</v>
      </c>
      <c r="M11" s="73" t="s">
        <v>125</v>
      </c>
      <c r="N11" s="74" t="str">
        <f>'Ml.Vož.'!$L$22</f>
        <v>Mladá Vožice</v>
      </c>
      <c r="O11" s="74">
        <f>'Ml.Vož.'!$T$41</f>
        <v>3685</v>
      </c>
    </row>
    <row r="12" spans="1:15" ht="15.75">
      <c r="A12" s="73" t="s">
        <v>126</v>
      </c>
      <c r="B12" s="72" t="str">
        <f>'1.SÚ'!$B$1</f>
        <v>1.SÚ</v>
      </c>
      <c r="C12" s="71">
        <f>'1.SÚ'!$J$20</f>
        <v>4596</v>
      </c>
      <c r="E12" s="73" t="s">
        <v>126</v>
      </c>
      <c r="F12" s="74" t="str">
        <f>'Sob.Kom.'!$L$1</f>
        <v>Soběslav Kom.</v>
      </c>
      <c r="G12" s="74">
        <f>'Sob.Kom.'!$T$20</f>
        <v>4038</v>
      </c>
      <c r="I12" s="73" t="s">
        <v>126</v>
      </c>
      <c r="J12" s="74" t="str">
        <f>Opař!$B$22</f>
        <v>Opařany</v>
      </c>
      <c r="K12" s="74">
        <f>Opař!$J$41</f>
        <v>2640</v>
      </c>
      <c r="M12" s="73" t="s">
        <v>126</v>
      </c>
      <c r="N12" s="72" t="str">
        <f>Chýn!$L$22</f>
        <v>Chýnov</v>
      </c>
      <c r="O12" s="79">
        <f>Chýn!$T$41</f>
        <v>3525</v>
      </c>
    </row>
    <row r="13" spans="1:15" ht="15.75">
      <c r="A13" s="73" t="s">
        <v>127</v>
      </c>
      <c r="B13" s="72" t="str">
        <f>'Mik.z Husi'!$B$1</f>
        <v>Mikuláše z Husi</v>
      </c>
      <c r="C13" s="71">
        <f>'Mik.z Husi'!$J$20</f>
        <v>4563</v>
      </c>
      <c r="E13" s="73" t="s">
        <v>127</v>
      </c>
      <c r="F13" s="74" t="str">
        <f>Bor!$L$1</f>
        <v>Borotín</v>
      </c>
      <c r="G13" s="74">
        <f>Bor!$T$20</f>
        <v>4037</v>
      </c>
      <c r="I13" s="73" t="s">
        <v>127</v>
      </c>
      <c r="J13" s="74" t="str">
        <f>Planá!$B$22</f>
        <v>Planá</v>
      </c>
      <c r="K13" s="74">
        <f>Planá!$J$41</f>
        <v>2514</v>
      </c>
      <c r="M13" s="73" t="s">
        <v>127</v>
      </c>
      <c r="N13" s="74" t="str">
        <f>Planá!$L$22</f>
        <v>Planá</v>
      </c>
      <c r="O13" s="74">
        <f>Planá!$T$41</f>
        <v>3522</v>
      </c>
    </row>
    <row r="14" spans="1:15" ht="15.75">
      <c r="A14" s="73" t="s">
        <v>128</v>
      </c>
      <c r="B14" s="72" t="str">
        <f>Opař!$B$1</f>
        <v>Opařany</v>
      </c>
      <c r="C14" s="71">
        <f>Opař!$J$20</f>
        <v>4276</v>
      </c>
      <c r="E14" s="73" t="s">
        <v>128</v>
      </c>
      <c r="F14" s="74" t="str">
        <f>Planá!$L$1</f>
        <v>Planá</v>
      </c>
      <c r="G14" s="74">
        <f>Planá!$T$20</f>
        <v>4012</v>
      </c>
      <c r="I14" s="73" t="s">
        <v>128</v>
      </c>
      <c r="J14" s="74" t="str">
        <f>'Sob.E.B.'!$B$22</f>
        <v>Soběslav E.B.</v>
      </c>
      <c r="K14" s="74">
        <f>'Sob.E.B.'!$J$41</f>
        <v>2499</v>
      </c>
      <c r="M14" s="73" t="s">
        <v>128</v>
      </c>
      <c r="N14" s="74" t="str">
        <f>'2.SÚ'!$L$22</f>
        <v>2.SÚ</v>
      </c>
      <c r="O14" s="74">
        <f>'2.SÚ'!$T$41</f>
        <v>3422</v>
      </c>
    </row>
    <row r="15" spans="1:15" ht="15.75">
      <c r="A15" s="73" t="s">
        <v>129</v>
      </c>
      <c r="B15" s="72" t="str">
        <f>Bor!$B$1</f>
        <v>Borotín</v>
      </c>
      <c r="C15" s="71">
        <f>Bor!$J$20</f>
        <v>4233</v>
      </c>
      <c r="E15" s="73" t="s">
        <v>129</v>
      </c>
      <c r="F15" s="74" t="str">
        <f>'Be Lib'!$L$1</f>
        <v>Bechyně Lib</v>
      </c>
      <c r="G15" s="74">
        <f>'Be Lib'!$T$20</f>
        <v>3900</v>
      </c>
      <c r="I15" s="73" t="s">
        <v>129</v>
      </c>
      <c r="J15" s="74" t="str">
        <f>Bor!$B$22</f>
        <v>Borotín</v>
      </c>
      <c r="K15" s="74">
        <f>Bor!$J$41</f>
        <v>2456</v>
      </c>
      <c r="M15" s="73" t="s">
        <v>129</v>
      </c>
      <c r="N15" s="74" t="str">
        <f>Opař!$L$22</f>
        <v>Opařany</v>
      </c>
      <c r="O15" s="74">
        <f>Opař!$T$41</f>
        <v>2747</v>
      </c>
    </row>
    <row r="16" spans="1:15" ht="15.75">
      <c r="A16" s="73" t="s">
        <v>130</v>
      </c>
      <c r="B16" s="72" t="str">
        <f>Planá!$B$1</f>
        <v>Planá</v>
      </c>
      <c r="C16" s="71">
        <f>Planá!$J$20</f>
        <v>4043</v>
      </c>
      <c r="E16" s="73" t="s">
        <v>130</v>
      </c>
      <c r="F16" s="72" t="str">
        <f>Jisteb!$L$1</f>
        <v>Jistebnice</v>
      </c>
      <c r="G16" s="74">
        <f>Jisteb!$T$20</f>
        <v>3647</v>
      </c>
      <c r="I16" s="73" t="s">
        <v>130</v>
      </c>
      <c r="J16" s="72" t="str">
        <f>Jisteb!$B$22</f>
        <v>Jistebnice</v>
      </c>
      <c r="K16" s="74">
        <f>Jisteb!$J$41</f>
        <v>2071</v>
      </c>
      <c r="M16" s="73" t="s">
        <v>130</v>
      </c>
      <c r="N16" s="72" t="str">
        <f>Jisteb!$L$22</f>
        <v>Jistebnice</v>
      </c>
      <c r="O16" s="79">
        <f>Jisteb!$T$41</f>
        <v>2181</v>
      </c>
    </row>
    <row r="17" spans="1:15" ht="15.75">
      <c r="A17" s="73" t="s">
        <v>131</v>
      </c>
      <c r="B17" s="89" t="str">
        <f>Chýn!$B$1</f>
        <v>Chýnov</v>
      </c>
      <c r="C17" s="89">
        <f>Chýn!$J$20</f>
        <v>3865</v>
      </c>
      <c r="E17" s="73" t="s">
        <v>131</v>
      </c>
      <c r="F17" s="74" t="str">
        <f>'2.SÚ'!$L$1</f>
        <v>2.SÚ</v>
      </c>
      <c r="G17" s="74">
        <f>'2.SÚ'!$T$20</f>
        <v>3490</v>
      </c>
      <c r="I17" s="73" t="s">
        <v>131</v>
      </c>
      <c r="J17" s="74" t="str">
        <f>'1.Ve'!$B$22</f>
        <v>1.Veselí</v>
      </c>
      <c r="K17" s="74">
        <f>'1.Ve'!$J$41</f>
        <v>0</v>
      </c>
      <c r="M17" s="73" t="s">
        <v>131</v>
      </c>
      <c r="N17" s="74" t="str">
        <f>'Be Šk'!$L$22</f>
        <v>Bechyně Šk</v>
      </c>
      <c r="O17" s="74">
        <f>'Be Šk'!$T$41</f>
        <v>0</v>
      </c>
    </row>
    <row r="18" spans="1:15" ht="15.75">
      <c r="A18" s="73" t="s">
        <v>132</v>
      </c>
      <c r="B18" s="72" t="str">
        <f>'1.Ve'!$B$1</f>
        <v>1.Veselí</v>
      </c>
      <c r="C18" s="71">
        <f>'1.Ve'!$J$20</f>
        <v>0</v>
      </c>
      <c r="E18" s="73" t="s">
        <v>132</v>
      </c>
      <c r="F18" s="74" t="str">
        <f>'Be Šk'!$L$1</f>
        <v>Bechyně Šk</v>
      </c>
      <c r="G18" s="74">
        <f>'Be Šk'!$T$20</f>
        <v>0</v>
      </c>
      <c r="I18" s="73" t="s">
        <v>132</v>
      </c>
      <c r="J18" s="74" t="str">
        <f>'Be Šk'!$B$22</f>
        <v>Bechyně Šk</v>
      </c>
      <c r="K18" s="74">
        <f>'Be Šk'!$J$41</f>
        <v>0</v>
      </c>
      <c r="M18" s="73" t="s">
        <v>132</v>
      </c>
      <c r="N18" s="74" t="str">
        <f>Bor!$L$22</f>
        <v>Borotín</v>
      </c>
      <c r="O18" s="74">
        <f>Bor!$T$41</f>
        <v>0</v>
      </c>
    </row>
    <row r="19" spans="1:15" ht="15.75">
      <c r="A19" s="73" t="s">
        <v>133</v>
      </c>
      <c r="B19" s="72" t="str">
        <f>'Be Šk'!$B$1</f>
        <v>Bechyně Šk</v>
      </c>
      <c r="C19" s="71">
        <f>'Be Šk'!$J$20</f>
        <v>0</v>
      </c>
      <c r="E19" s="73" t="s">
        <v>133</v>
      </c>
      <c r="F19" s="74" t="str">
        <f>Opař!$L$1</f>
        <v>Opařany</v>
      </c>
      <c r="G19" s="74">
        <f>Opař!$T$20</f>
        <v>0</v>
      </c>
      <c r="I19" s="73" t="s">
        <v>133</v>
      </c>
      <c r="J19" s="72" t="str">
        <f>'Gym.Sob'!$B$22</f>
        <v>Gym.Soběslav</v>
      </c>
      <c r="K19" s="74">
        <f>'Gym.Sob'!$J$41</f>
        <v>0</v>
      </c>
      <c r="M19" s="73" t="s">
        <v>133</v>
      </c>
      <c r="N19" s="72" t="str">
        <f>'Gym.Sob'!$L$22</f>
        <v>Gym.Soběslav</v>
      </c>
      <c r="O19" s="79">
        <f>'Gym.Sob'!$T$41</f>
        <v>0</v>
      </c>
    </row>
    <row r="20" spans="1:13" ht="15.75">
      <c r="A20" s="73" t="s">
        <v>134</v>
      </c>
      <c r="B20" s="72"/>
      <c r="C20" s="71"/>
      <c r="E20" s="73" t="s">
        <v>134</v>
      </c>
      <c r="F20" s="74"/>
      <c r="G20" s="74"/>
      <c r="I20" s="73" t="s">
        <v>134</v>
      </c>
      <c r="J20" s="74"/>
      <c r="K20" s="74"/>
      <c r="M20" s="73" t="s">
        <v>134</v>
      </c>
    </row>
    <row r="21" spans="1:13" ht="15.75">
      <c r="A21" s="73"/>
      <c r="B21" s="72"/>
      <c r="C21" s="71"/>
      <c r="E21" s="36"/>
      <c r="I21" s="36"/>
      <c r="M21" s="36"/>
    </row>
    <row r="22" spans="1:13" ht="23.25">
      <c r="A22" s="90" t="s">
        <v>583</v>
      </c>
      <c r="B22" s="72"/>
      <c r="C22" s="71"/>
      <c r="E22" s="36"/>
      <c r="I22" s="36"/>
      <c r="J22" s="68"/>
      <c r="M22" s="36"/>
    </row>
    <row r="23" spans="1:14" ht="16.5">
      <c r="A23" s="73"/>
      <c r="B23" s="72"/>
      <c r="C23" s="71"/>
      <c r="E23" s="36"/>
      <c r="I23" s="36"/>
      <c r="M23" s="36"/>
      <c r="N23" s="68"/>
    </row>
    <row r="24" spans="1:14" ht="16.5">
      <c r="A24" s="73"/>
      <c r="B24" s="72"/>
      <c r="C24" s="71"/>
      <c r="E24" s="36"/>
      <c r="I24" s="36"/>
      <c r="J24" s="68"/>
      <c r="M24" s="36"/>
      <c r="N24" s="68"/>
    </row>
    <row r="25" spans="1:13" ht="15.75">
      <c r="A25" s="73"/>
      <c r="B25" s="72"/>
      <c r="C25" s="71"/>
      <c r="E25" s="36"/>
      <c r="I25" s="36"/>
      <c r="M25" s="36"/>
    </row>
    <row r="26" spans="6:14" ht="15.75">
      <c r="F26" s="69"/>
      <c r="J26" s="69"/>
      <c r="N26" s="69"/>
    </row>
    <row r="27" spans="6:14" ht="15.75">
      <c r="F27" s="69"/>
      <c r="J27" s="69"/>
      <c r="N27" s="69"/>
    </row>
    <row r="28" spans="2:14" ht="15.75">
      <c r="B28" s="69"/>
      <c r="F28" s="69"/>
      <c r="J28" s="69"/>
      <c r="N28" s="69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0" customWidth="1"/>
    <col min="2" max="2" width="10.00390625" style="0" customWidth="1"/>
    <col min="3" max="3" width="32.375" style="0" customWidth="1"/>
    <col min="4" max="4" width="5.003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10.125" style="0" customWidth="1"/>
    <col min="10" max="10" width="8.50390625" style="0" customWidth="1"/>
    <col min="11" max="11" width="1.00390625" style="0" customWidth="1"/>
    <col min="12" max="12" width="10.00390625" style="0" customWidth="1"/>
    <col min="13" max="13" width="32.375" style="0" customWidth="1"/>
    <col min="14" max="14" width="5.003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10.125" style="0" customWidth="1"/>
    <col min="20" max="20" width="8.50390625" style="0" customWidth="1"/>
    <col min="21" max="21" width="1.625" style="0" customWidth="1"/>
    <col min="22" max="22" width="32.375" style="0" customWidth="1"/>
    <col min="23" max="23" width="5.00390625" style="0" customWidth="1"/>
    <col min="24" max="24" width="9.875" style="0" hidden="1" customWidth="1"/>
    <col min="25" max="25" width="3.125" style="0" customWidth="1"/>
    <col min="26" max="26" width="1.00390625" style="0" customWidth="1"/>
    <col min="27" max="27" width="10.125" style="0" customWidth="1"/>
    <col min="28" max="28" width="9.00390625" style="0" customWidth="1"/>
    <col min="29" max="29" width="8.50390625" style="0" customWidth="1"/>
    <col min="30" max="30" width="1.625" style="0" customWidth="1"/>
  </cols>
  <sheetData>
    <row r="1" spans="1:16" ht="24" thickBot="1">
      <c r="A1">
        <v>5</v>
      </c>
      <c r="B1" s="32" t="s">
        <v>44</v>
      </c>
      <c r="F1" s="2" t="s">
        <v>15</v>
      </c>
      <c r="L1" s="1"/>
      <c r="P1" s="2" t="s">
        <v>16</v>
      </c>
    </row>
    <row r="2" spans="2:20" ht="14.25" thickBot="1" thickTop="1">
      <c r="B2" s="39" t="s">
        <v>2</v>
      </c>
      <c r="C2" s="40" t="s">
        <v>3</v>
      </c>
      <c r="D2" s="40" t="s">
        <v>4</v>
      </c>
      <c r="E2" s="40"/>
      <c r="F2" s="41" t="s">
        <v>5</v>
      </c>
      <c r="G2" s="42"/>
      <c r="H2" s="43"/>
      <c r="I2" s="12" t="s">
        <v>6</v>
      </c>
      <c r="J2" s="12" t="s">
        <v>7</v>
      </c>
      <c r="L2" s="39" t="s">
        <v>2</v>
      </c>
      <c r="M2" s="40" t="s">
        <v>3</v>
      </c>
      <c r="N2" s="40" t="s">
        <v>4</v>
      </c>
      <c r="O2" s="40"/>
      <c r="P2" s="41" t="s">
        <v>5</v>
      </c>
      <c r="Q2" s="42"/>
      <c r="R2" s="43"/>
      <c r="S2" s="12" t="s">
        <v>6</v>
      </c>
      <c r="T2" s="12" t="s">
        <v>7</v>
      </c>
    </row>
    <row r="3" spans="2:20" ht="13.5" thickTop="1">
      <c r="B3" s="44">
        <v>60</v>
      </c>
      <c r="C3" s="39" t="s">
        <v>45</v>
      </c>
      <c r="D3" s="12"/>
      <c r="E3" s="40"/>
      <c r="F3" s="24"/>
      <c r="G3" s="45"/>
      <c r="H3" s="46">
        <v>8.4</v>
      </c>
      <c r="I3" s="12">
        <f>IF(OR(H3=0,H3&gt;11.26),0,TRUNC(58.015*(11.26-H3)^1.81))</f>
        <v>388</v>
      </c>
      <c r="J3" s="12">
        <f>SUM(I3:I5)-MIN(I3:I5)</f>
        <v>801</v>
      </c>
      <c r="L3" s="44">
        <v>60</v>
      </c>
      <c r="M3" s="39" t="s">
        <v>46</v>
      </c>
      <c r="N3" s="12"/>
      <c r="O3" s="40"/>
      <c r="P3" s="24"/>
      <c r="Q3" s="45"/>
      <c r="R3" s="46">
        <v>9.1</v>
      </c>
      <c r="S3" s="12">
        <f>IF(OR(R3=0,R3&gt;12.76),0,TRUNC(46.0849*(12.76-R3)^1.81))</f>
        <v>482</v>
      </c>
      <c r="T3" s="12">
        <f>SUM(S3:S5)-MIN(S3:S5)</f>
        <v>482</v>
      </c>
    </row>
    <row r="4" spans="2:20" ht="12.75">
      <c r="B4" s="47"/>
      <c r="C4" s="48" t="s">
        <v>47</v>
      </c>
      <c r="D4" s="19"/>
      <c r="E4" s="49"/>
      <c r="F4" s="50"/>
      <c r="G4" s="51"/>
      <c r="H4" s="52">
        <v>8.4</v>
      </c>
      <c r="I4" s="19">
        <f>IF(OR(H4=0,H4&gt;11.26),0,TRUNC(58.015*(11.26-H4)^1.81))</f>
        <v>388</v>
      </c>
      <c r="J4" s="19"/>
      <c r="L4" s="47"/>
      <c r="M4" s="48"/>
      <c r="N4" s="19"/>
      <c r="O4" s="49"/>
      <c r="P4" s="50"/>
      <c r="Q4" s="51"/>
      <c r="R4" s="52"/>
      <c r="S4" s="19">
        <f>IF(OR(R4=0,R4&gt;12.76),0,TRUNC(46.0849*(12.76-R4)^1.81))</f>
        <v>0</v>
      </c>
      <c r="T4" s="19"/>
    </row>
    <row r="5" spans="2:20" ht="13.5" thickBot="1">
      <c r="B5" s="53"/>
      <c r="C5" s="54" t="s">
        <v>24</v>
      </c>
      <c r="D5" s="21"/>
      <c r="E5" s="55"/>
      <c r="F5" s="56"/>
      <c r="G5" s="57"/>
      <c r="H5" s="58">
        <v>8.3</v>
      </c>
      <c r="I5" s="21">
        <f>IF(OR(H5=0,H5&gt;11.26),0,TRUNC(58.015*(11.26-H5)^1.81))</f>
        <v>413</v>
      </c>
      <c r="J5" s="21"/>
      <c r="L5" s="53"/>
      <c r="M5" s="54"/>
      <c r="N5" s="21"/>
      <c r="O5" s="55"/>
      <c r="P5" s="56"/>
      <c r="Q5" s="57"/>
      <c r="R5" s="58"/>
      <c r="S5" s="21">
        <f>IF(OR(R5=0,R5&gt;12.76),0,TRUNC(46.0849*(12.76-R5)^1.81))</f>
        <v>0</v>
      </c>
      <c r="T5" s="21"/>
    </row>
    <row r="6" spans="2:20" ht="13.5" thickTop="1">
      <c r="B6" s="59">
        <v>1500</v>
      </c>
      <c r="C6" s="48" t="s">
        <v>48</v>
      </c>
      <c r="D6" s="19"/>
      <c r="E6" s="49">
        <f>60*F6+H6</f>
        <v>293.7</v>
      </c>
      <c r="F6" s="50">
        <v>4</v>
      </c>
      <c r="G6" s="25" t="s">
        <v>8</v>
      </c>
      <c r="H6" s="60">
        <v>53.7</v>
      </c>
      <c r="I6" s="19">
        <f>IF(OR(E6=0,E6&gt;480),0,TRUNC(0.03768*(480-E6)^1.85))</f>
        <v>597</v>
      </c>
      <c r="J6" s="19">
        <f>SUM(I6:I8)-MIN(I6:I8)</f>
        <v>890</v>
      </c>
      <c r="L6" s="59">
        <v>800</v>
      </c>
      <c r="M6" s="48" t="s">
        <v>49</v>
      </c>
      <c r="N6" s="19"/>
      <c r="O6" s="49">
        <f>60*P6+R6</f>
        <v>0</v>
      </c>
      <c r="P6" s="50"/>
      <c r="Q6" s="25" t="s">
        <v>8</v>
      </c>
      <c r="R6" s="60"/>
      <c r="S6" s="19">
        <f>IF(OR(O6=0,O6&gt;254),0,TRUNC(0.11193*(254-O6)^1.88))</f>
        <v>0</v>
      </c>
      <c r="T6" s="19">
        <f>SUM(S6:S8)-MIN(S6:S8)</f>
        <v>92</v>
      </c>
    </row>
    <row r="7" spans="2:20" ht="12.75">
      <c r="B7" s="47"/>
      <c r="C7" s="48" t="s">
        <v>45</v>
      </c>
      <c r="D7" s="19"/>
      <c r="E7" s="49">
        <f>60*F7+H7</f>
        <v>353.1</v>
      </c>
      <c r="F7" s="50">
        <v>5</v>
      </c>
      <c r="G7" s="25" t="s">
        <v>8</v>
      </c>
      <c r="H7" s="60">
        <v>53.1</v>
      </c>
      <c r="I7" s="19">
        <f>IF(OR(E7=0,E7&gt;480),0,TRUNC(0.03768*(480-E7)^1.85))</f>
        <v>293</v>
      </c>
      <c r="J7" s="19"/>
      <c r="L7" s="47"/>
      <c r="M7" s="48" t="s">
        <v>23</v>
      </c>
      <c r="N7" s="19"/>
      <c r="O7" s="49">
        <f>60*P7+R7</f>
        <v>218.4</v>
      </c>
      <c r="P7" s="50">
        <v>3</v>
      </c>
      <c r="Q7" s="25" t="s">
        <v>8</v>
      </c>
      <c r="R7" s="60">
        <v>38.4</v>
      </c>
      <c r="S7" s="19">
        <f>IF(OR(O7=0,O7&gt;254),0,TRUNC(0.11193*(254-O7)^1.88))</f>
        <v>92</v>
      </c>
      <c r="T7" s="19"/>
    </row>
    <row r="8" spans="2:20" ht="13.5" thickBot="1">
      <c r="B8" s="61"/>
      <c r="C8" s="48"/>
      <c r="D8" s="19"/>
      <c r="E8" s="49">
        <f>60*F8+H8</f>
        <v>0</v>
      </c>
      <c r="F8" s="50"/>
      <c r="G8" s="25" t="s">
        <v>8</v>
      </c>
      <c r="H8" s="60"/>
      <c r="I8" s="19">
        <f>IF(OR(E8=0,E8&gt;480),0,TRUNC(0.03768*(480-E8)^1.85))</f>
        <v>0</v>
      </c>
      <c r="J8" s="19"/>
      <c r="L8" s="61"/>
      <c r="M8" s="48"/>
      <c r="N8" s="19"/>
      <c r="O8" s="49">
        <f>60*P8+R8</f>
        <v>0</v>
      </c>
      <c r="P8" s="50"/>
      <c r="Q8" s="25" t="s">
        <v>8</v>
      </c>
      <c r="R8" s="60"/>
      <c r="S8" s="19">
        <f>IF(OR(O8=0,O8&gt;254),0,TRUNC(0.11193*(254-O8)^1.88))</f>
        <v>0</v>
      </c>
      <c r="T8" s="19"/>
    </row>
    <row r="9" spans="2:20" ht="13.5" thickTop="1">
      <c r="B9" s="44" t="s">
        <v>9</v>
      </c>
      <c r="C9" s="39" t="s">
        <v>24</v>
      </c>
      <c r="D9" s="12"/>
      <c r="E9" s="40"/>
      <c r="F9" s="24"/>
      <c r="G9" s="45"/>
      <c r="H9" s="62">
        <v>145</v>
      </c>
      <c r="I9" s="12">
        <f>IF(H9=0,0,TRUNC(0.8465*(H9-75)^1.42))</f>
        <v>352</v>
      </c>
      <c r="J9" s="12">
        <f>SUM(I9:I11)-MIN(I9:I11)</f>
        <v>704</v>
      </c>
      <c r="L9" s="44" t="s">
        <v>9</v>
      </c>
      <c r="M9" s="39" t="s">
        <v>50</v>
      </c>
      <c r="N9" s="12"/>
      <c r="O9" s="40"/>
      <c r="P9" s="24"/>
      <c r="Q9" s="45"/>
      <c r="R9" s="62">
        <v>125</v>
      </c>
      <c r="S9" s="12">
        <f>IF(R9=0,0,TRUNC(1.84523*(R9-75)^1.348))</f>
        <v>359</v>
      </c>
      <c r="T9" s="12">
        <f>SUM(S9:S11)-MIN(S9:S11)</f>
        <v>359</v>
      </c>
    </row>
    <row r="10" spans="2:20" ht="12.75">
      <c r="B10" s="47"/>
      <c r="C10" s="48" t="s">
        <v>14</v>
      </c>
      <c r="D10" s="19"/>
      <c r="E10" s="49"/>
      <c r="F10" s="50"/>
      <c r="G10" s="51"/>
      <c r="H10" s="63">
        <v>145</v>
      </c>
      <c r="I10" s="19">
        <f>IF(H10=0,0,TRUNC(0.8465*(H10-75)^1.42))</f>
        <v>352</v>
      </c>
      <c r="J10" s="19"/>
      <c r="L10" s="47"/>
      <c r="M10" s="48"/>
      <c r="N10" s="19"/>
      <c r="O10" s="49"/>
      <c r="P10" s="50"/>
      <c r="Q10" s="51"/>
      <c r="R10" s="63"/>
      <c r="S10" s="19">
        <f>IF(R10=0,0,TRUNC(1.84523*(R10-75)^1.348))</f>
        <v>0</v>
      </c>
      <c r="T10" s="19"/>
    </row>
    <row r="11" spans="2:20" ht="13.5" thickBot="1">
      <c r="B11" s="53"/>
      <c r="C11" s="54"/>
      <c r="D11" s="21"/>
      <c r="E11" s="55"/>
      <c r="F11" s="56"/>
      <c r="G11" s="57"/>
      <c r="H11" s="64"/>
      <c r="I11" s="21">
        <f>IF(H11=0,0,TRUNC(0.8465*(H11-75)^1.42))</f>
        <v>0</v>
      </c>
      <c r="J11" s="21"/>
      <c r="L11" s="53"/>
      <c r="M11" s="54"/>
      <c r="N11" s="21"/>
      <c r="O11" s="55"/>
      <c r="P11" s="56"/>
      <c r="Q11" s="57"/>
      <c r="R11" s="64"/>
      <c r="S11" s="21">
        <f>IF(R11=0,0,TRUNC(1.84523*(R11-75)^1.348))</f>
        <v>0</v>
      </c>
      <c r="T11" s="21"/>
    </row>
    <row r="12" spans="2:20" ht="13.5" thickTop="1">
      <c r="B12" s="59" t="s">
        <v>10</v>
      </c>
      <c r="C12" s="48" t="s">
        <v>48</v>
      </c>
      <c r="D12" s="19"/>
      <c r="E12" s="49"/>
      <c r="F12" s="50"/>
      <c r="G12" s="51"/>
      <c r="H12" s="63">
        <v>485</v>
      </c>
      <c r="I12" s="19">
        <f>IF(H12=0,0,TRUNC(0.14354*(H12-220)^1.4))</f>
        <v>354</v>
      </c>
      <c r="J12" s="19">
        <f>SUM(I12:I14)-MIN(I12:I14)</f>
        <v>777</v>
      </c>
      <c r="L12" s="59" t="s">
        <v>10</v>
      </c>
      <c r="M12" s="48" t="s">
        <v>49</v>
      </c>
      <c r="N12" s="19"/>
      <c r="O12" s="49"/>
      <c r="P12" s="50"/>
      <c r="Q12" s="51"/>
      <c r="R12" s="63"/>
      <c r="S12" s="19">
        <f>IF(R12=0,0,TRUNC(0.188807*(R12-210)^1.41))</f>
        <v>0</v>
      </c>
      <c r="T12" s="19">
        <f>SUM(S12:S14)-MIN(S12:S14)</f>
        <v>312</v>
      </c>
    </row>
    <row r="13" spans="2:20" ht="12.75">
      <c r="B13" s="47"/>
      <c r="C13" s="48" t="s">
        <v>27</v>
      </c>
      <c r="D13" s="19"/>
      <c r="E13" s="49"/>
      <c r="F13" s="50"/>
      <c r="G13" s="51"/>
      <c r="H13" s="63">
        <v>452</v>
      </c>
      <c r="I13" s="19">
        <f>IF(H13=0,0,TRUNC(0.14354*(H13-220)^1.4))</f>
        <v>294</v>
      </c>
      <c r="J13" s="19"/>
      <c r="L13" s="47"/>
      <c r="M13" s="48" t="s">
        <v>46</v>
      </c>
      <c r="N13" s="19"/>
      <c r="O13" s="49"/>
      <c r="P13" s="50"/>
      <c r="Q13" s="51"/>
      <c r="R13" s="63">
        <v>402</v>
      </c>
      <c r="S13" s="19">
        <f>IF(R13=0,0,TRUNC(0.188807*(R13-210)^1.41))</f>
        <v>312</v>
      </c>
      <c r="T13" s="19"/>
    </row>
    <row r="14" spans="2:20" ht="13.5" thickBot="1">
      <c r="B14" s="61"/>
      <c r="C14" s="48" t="s">
        <v>47</v>
      </c>
      <c r="D14" s="19"/>
      <c r="E14" s="49"/>
      <c r="F14" s="50"/>
      <c r="G14" s="51"/>
      <c r="H14" s="63">
        <v>521</v>
      </c>
      <c r="I14" s="19">
        <f>IF(H14=0,0,TRUNC(0.14354*(H14-220)^1.4))</f>
        <v>423</v>
      </c>
      <c r="J14" s="19"/>
      <c r="L14" s="61"/>
      <c r="M14" s="48"/>
      <c r="N14" s="19"/>
      <c r="O14" s="49"/>
      <c r="P14" s="50"/>
      <c r="Q14" s="51"/>
      <c r="R14" s="63"/>
      <c r="S14" s="19">
        <f>IF(R14=0,0,TRUNC(0.188807*(R14-210)^1.41))</f>
        <v>0</v>
      </c>
      <c r="T14" s="19"/>
    </row>
    <row r="15" spans="2:20" ht="13.5" thickTop="1">
      <c r="B15" s="44" t="s">
        <v>17</v>
      </c>
      <c r="C15" s="39" t="s">
        <v>27</v>
      </c>
      <c r="D15" s="12"/>
      <c r="E15" s="40"/>
      <c r="F15" s="24"/>
      <c r="G15" s="45"/>
      <c r="H15" s="65">
        <v>11.34</v>
      </c>
      <c r="I15" s="12">
        <f>IF(H15=0,0,TRUNC(51.39*(H15-1.5)^1.05))</f>
        <v>566</v>
      </c>
      <c r="J15" s="12">
        <f>SUM(I15:I17)-MIN(I15:I17)</f>
        <v>1088</v>
      </c>
      <c r="L15" s="44" t="s">
        <v>17</v>
      </c>
      <c r="M15" s="39" t="s">
        <v>50</v>
      </c>
      <c r="N15" s="12"/>
      <c r="O15" s="40"/>
      <c r="P15" s="24"/>
      <c r="Q15" s="45"/>
      <c r="R15" s="65">
        <v>7.1</v>
      </c>
      <c r="S15" s="12">
        <f>IF(R15=0,0,TRUNC(56.0211*(R15-1.5)^1.05))</f>
        <v>341</v>
      </c>
      <c r="T15" s="12">
        <f>SUM(S15:S17)-MIN(S15:S17)</f>
        <v>341</v>
      </c>
    </row>
    <row r="16" spans="2:20" ht="12.75">
      <c r="B16" s="47" t="s">
        <v>18</v>
      </c>
      <c r="C16" s="48" t="s">
        <v>14</v>
      </c>
      <c r="D16" s="19"/>
      <c r="E16" s="49"/>
      <c r="F16" s="50"/>
      <c r="G16" s="51"/>
      <c r="H16" s="66">
        <v>10.6</v>
      </c>
      <c r="I16" s="19">
        <f>IF(H16=0,0,TRUNC(51.39*(H16-1.5)^1.05))</f>
        <v>522</v>
      </c>
      <c r="J16" s="19"/>
      <c r="L16" s="47" t="s">
        <v>19</v>
      </c>
      <c r="M16" s="48"/>
      <c r="N16" s="19"/>
      <c r="O16" s="49"/>
      <c r="P16" s="50"/>
      <c r="Q16" s="51"/>
      <c r="R16" s="66"/>
      <c r="S16" s="19">
        <f>IF(R16=0,0,TRUNC(56.0211*(R16-1.5)^1.05))</f>
        <v>0</v>
      </c>
      <c r="T16" s="19"/>
    </row>
    <row r="17" spans="2:20" ht="13.5" thickBot="1">
      <c r="B17" s="53"/>
      <c r="C17" s="54"/>
      <c r="D17" s="21"/>
      <c r="E17" s="55"/>
      <c r="F17" s="56"/>
      <c r="G17" s="57"/>
      <c r="H17" s="67"/>
      <c r="I17" s="21">
        <f>IF(H17=0,0,TRUNC(51.39*(H17-1.5)^1.05))</f>
        <v>0</v>
      </c>
      <c r="J17" s="21"/>
      <c r="L17" s="53"/>
      <c r="M17" s="54"/>
      <c r="N17" s="21"/>
      <c r="O17" s="55"/>
      <c r="P17" s="56"/>
      <c r="Q17" s="57"/>
      <c r="R17" s="67"/>
      <c r="S17" s="21">
        <f>IF(R17=0,0,TRUNC(56.0211*(R17-1.5)^1.05))</f>
        <v>0</v>
      </c>
      <c r="T17" s="21"/>
    </row>
    <row r="18" spans="2:20" ht="13.5" thickTop="1">
      <c r="B18" s="59" t="s">
        <v>12</v>
      </c>
      <c r="C18" s="48" t="s">
        <v>45</v>
      </c>
      <c r="D18" s="19"/>
      <c r="E18" s="49"/>
      <c r="F18" s="50"/>
      <c r="G18" s="51"/>
      <c r="H18" s="52">
        <v>33.3</v>
      </c>
      <c r="I18" s="19">
        <f>IF(OR(H18=0,H18&gt;44),0,TRUNC(4.86338*(44-H18)^1.81))</f>
        <v>354</v>
      </c>
      <c r="J18" s="19">
        <f>SUM(I18:I19)-MIN(I18:I19)</f>
        <v>354</v>
      </c>
      <c r="L18" s="59" t="s">
        <v>12</v>
      </c>
      <c r="M18" s="48" t="s">
        <v>46</v>
      </c>
      <c r="N18" s="19"/>
      <c r="O18" s="49"/>
      <c r="P18" s="50"/>
      <c r="Q18" s="51"/>
      <c r="R18" s="52">
        <v>37.8</v>
      </c>
      <c r="S18" s="19">
        <f>IF(OR(R18=0,R18&gt;50),0,TRUNC(3.84286*(50-R18)^1.81))</f>
        <v>355</v>
      </c>
      <c r="T18" s="19">
        <f>SUM(S18:S19)-MIN(S18:S19)</f>
        <v>355</v>
      </c>
    </row>
    <row r="19" spans="2:20" ht="13.5" thickBot="1">
      <c r="B19" s="53"/>
      <c r="C19" s="54"/>
      <c r="D19" s="21"/>
      <c r="E19" s="55"/>
      <c r="F19" s="56"/>
      <c r="G19" s="57"/>
      <c r="H19" s="58"/>
      <c r="I19" s="21">
        <f>IF(OR(H19=0,H19&gt;44),0,TRUNC(4.86338*(44-H19)^1.81))</f>
        <v>0</v>
      </c>
      <c r="J19" s="21"/>
      <c r="L19" s="53"/>
      <c r="M19" s="54"/>
      <c r="N19" s="21"/>
      <c r="O19" s="55"/>
      <c r="P19" s="56"/>
      <c r="Q19" s="57"/>
      <c r="R19" s="58"/>
      <c r="S19" s="21">
        <f>IF(OR(R19=0,R19&gt;50),0,TRUNC(3.84286*(50-R19)^1.81))</f>
        <v>0</v>
      </c>
      <c r="T19" s="21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4614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1941</v>
      </c>
    </row>
    <row r="21" spans="2:9" ht="26.25">
      <c r="B21" s="35"/>
      <c r="I21" s="35"/>
    </row>
    <row r="22" spans="2:16" ht="24" thickBot="1">
      <c r="B22" s="32" t="s">
        <v>44</v>
      </c>
      <c r="F22" s="2" t="s">
        <v>0</v>
      </c>
      <c r="L22" s="1"/>
      <c r="P22" s="2" t="s">
        <v>1</v>
      </c>
    </row>
    <row r="23" spans="2:20" ht="14.25" thickBot="1" thickTop="1">
      <c r="B23" s="39" t="s">
        <v>2</v>
      </c>
      <c r="C23" s="40" t="s">
        <v>3</v>
      </c>
      <c r="D23" s="40" t="s">
        <v>4</v>
      </c>
      <c r="E23" s="40"/>
      <c r="F23" s="41" t="s">
        <v>5</v>
      </c>
      <c r="G23" s="42"/>
      <c r="H23" s="43"/>
      <c r="I23" s="12" t="s">
        <v>6</v>
      </c>
      <c r="J23" s="12" t="s">
        <v>7</v>
      </c>
      <c r="L23" s="39" t="s">
        <v>2</v>
      </c>
      <c r="M23" s="40" t="s">
        <v>3</v>
      </c>
      <c r="N23" s="40" t="s">
        <v>4</v>
      </c>
      <c r="O23" s="40"/>
      <c r="P23" s="41" t="s">
        <v>5</v>
      </c>
      <c r="Q23" s="42"/>
      <c r="R23" s="43"/>
      <c r="S23" s="12" t="s">
        <v>6</v>
      </c>
      <c r="T23" s="12" t="s">
        <v>7</v>
      </c>
    </row>
    <row r="24" spans="2:20" ht="13.5" thickTop="1">
      <c r="B24" s="44">
        <v>60</v>
      </c>
      <c r="C24" s="39" t="s">
        <v>37</v>
      </c>
      <c r="D24" s="12"/>
      <c r="E24" s="40"/>
      <c r="F24" s="24"/>
      <c r="G24" s="45"/>
      <c r="H24" s="46">
        <v>9</v>
      </c>
      <c r="I24" s="12">
        <f>IF(OR(H24=0,H24&gt;11.26),0,TRUNC(58.015*(11.26-H24)^1.81))</f>
        <v>253</v>
      </c>
      <c r="J24" s="12">
        <f>SUM(I24:I26)-MIN(I24:I26)</f>
        <v>692</v>
      </c>
      <c r="L24" s="44">
        <v>60</v>
      </c>
      <c r="M24" s="39" t="s">
        <v>51</v>
      </c>
      <c r="N24" s="12"/>
      <c r="O24" s="40"/>
      <c r="P24" s="24"/>
      <c r="Q24" s="45"/>
      <c r="R24" s="46">
        <v>9.5</v>
      </c>
      <c r="S24" s="12">
        <f>IF(OR(R24=0,R24&gt;12.76),0,TRUNC(46.0849*(12.76-R24)^1.81))</f>
        <v>391</v>
      </c>
      <c r="T24" s="12">
        <f>SUM(S24:S26)-MIN(S24:S26)</f>
        <v>760</v>
      </c>
    </row>
    <row r="25" spans="2:20" ht="12.75">
      <c r="B25" s="47"/>
      <c r="C25" s="48" t="s">
        <v>52</v>
      </c>
      <c r="D25" s="19"/>
      <c r="E25" s="49"/>
      <c r="F25" s="50"/>
      <c r="G25" s="51"/>
      <c r="H25" s="52">
        <v>8.2</v>
      </c>
      <c r="I25" s="19">
        <f>IF(OR(H25=0,H25&gt;11.26),0,TRUNC(58.015*(11.26-H25)^1.81))</f>
        <v>439</v>
      </c>
      <c r="J25" s="19"/>
      <c r="L25" s="47"/>
      <c r="M25" s="48" t="s">
        <v>22</v>
      </c>
      <c r="N25" s="19"/>
      <c r="O25" s="49"/>
      <c r="P25" s="50"/>
      <c r="Q25" s="51"/>
      <c r="R25" s="52">
        <v>9.7</v>
      </c>
      <c r="S25" s="19">
        <f>IF(OR(R25=0,R25&gt;12.76),0,TRUNC(46.0849*(12.76-R25)^1.81))</f>
        <v>348</v>
      </c>
      <c r="T25" s="19"/>
    </row>
    <row r="26" spans="2:20" ht="13.5" thickBot="1">
      <c r="B26" s="53"/>
      <c r="C26" s="54" t="s">
        <v>53</v>
      </c>
      <c r="D26" s="21"/>
      <c r="E26" s="55"/>
      <c r="F26" s="56"/>
      <c r="G26" s="57"/>
      <c r="H26" s="58">
        <v>9.2</v>
      </c>
      <c r="I26" s="21">
        <f>IF(OR(H26=0,H26&gt;11.26),0,TRUNC(58.015*(11.26-H26)^1.81))</f>
        <v>214</v>
      </c>
      <c r="J26" s="21"/>
      <c r="L26" s="53"/>
      <c r="M26" s="54" t="s">
        <v>54</v>
      </c>
      <c r="N26" s="21"/>
      <c r="O26" s="55"/>
      <c r="P26" s="56"/>
      <c r="Q26" s="57"/>
      <c r="R26" s="58">
        <v>9.6</v>
      </c>
      <c r="S26" s="21">
        <f>IF(OR(R26=0,R26&gt;12.76),0,TRUNC(46.0849*(12.76-R26)^1.81))</f>
        <v>369</v>
      </c>
      <c r="T26" s="21"/>
    </row>
    <row r="27" spans="2:20" ht="13.5" thickTop="1">
      <c r="B27" s="59">
        <v>1000</v>
      </c>
      <c r="C27" s="48" t="s">
        <v>55</v>
      </c>
      <c r="D27" s="19"/>
      <c r="E27" s="49">
        <f>60*F27+H27</f>
        <v>214.6</v>
      </c>
      <c r="F27" s="50">
        <v>3</v>
      </c>
      <c r="G27" s="25" t="s">
        <v>8</v>
      </c>
      <c r="H27" s="60">
        <v>34.6</v>
      </c>
      <c r="I27" s="19">
        <f>IF(OR(E27=0,E27&gt;305.5),0,TRUNC(0.08713*(305.5-E27)^1.85))</f>
        <v>366</v>
      </c>
      <c r="J27" s="19">
        <f>SUM(I27:I29)-MIN(I27:I29)</f>
        <v>713</v>
      </c>
      <c r="L27" s="59">
        <v>600</v>
      </c>
      <c r="M27" s="48" t="s">
        <v>56</v>
      </c>
      <c r="N27" s="19"/>
      <c r="O27" s="49">
        <f>60*P27+R27</f>
        <v>122.1</v>
      </c>
      <c r="P27" s="50">
        <v>2</v>
      </c>
      <c r="Q27" s="25" t="s">
        <v>8</v>
      </c>
      <c r="R27" s="60">
        <v>2.1</v>
      </c>
      <c r="S27" s="19">
        <f>IF(OR(O27=0,O27&gt;185),0,TRUNC(0.19889*(185-O27)^1.88))</f>
        <v>478</v>
      </c>
      <c r="T27" s="19">
        <f>SUM(S27:S29)-MIN(S27:S29)</f>
        <v>869</v>
      </c>
    </row>
    <row r="28" spans="2:20" ht="12.75">
      <c r="B28" s="47"/>
      <c r="C28" s="48" t="s">
        <v>57</v>
      </c>
      <c r="D28" s="19"/>
      <c r="E28" s="49">
        <f>60*F28+H28</f>
        <v>217.1</v>
      </c>
      <c r="F28" s="50">
        <v>3</v>
      </c>
      <c r="G28" s="25" t="s">
        <v>8</v>
      </c>
      <c r="H28" s="60">
        <v>37.1</v>
      </c>
      <c r="I28" s="19">
        <f>IF(OR(E28=0,E28&gt;305.5),0,TRUNC(0.08713*(305.5-E28)^1.85))</f>
        <v>347</v>
      </c>
      <c r="J28" s="19"/>
      <c r="L28" s="47"/>
      <c r="M28" s="48" t="s">
        <v>58</v>
      </c>
      <c r="N28" s="19"/>
      <c r="O28" s="49">
        <f>60*P28+R28</f>
        <v>128.7</v>
      </c>
      <c r="P28" s="50">
        <v>2</v>
      </c>
      <c r="Q28" s="25" t="s">
        <v>8</v>
      </c>
      <c r="R28" s="60">
        <v>8.7</v>
      </c>
      <c r="S28" s="19">
        <f>IF(OR(O28=0,O28&gt;185),0,TRUNC(0.19889*(185-O28)^1.88))</f>
        <v>388</v>
      </c>
      <c r="T28" s="19"/>
    </row>
    <row r="29" spans="2:20" ht="13.5" thickBot="1">
      <c r="B29" s="61"/>
      <c r="C29" s="48" t="s">
        <v>59</v>
      </c>
      <c r="D29" s="19"/>
      <c r="E29" s="49">
        <f>60*F29+H29</f>
        <v>220.6</v>
      </c>
      <c r="F29" s="50">
        <v>3</v>
      </c>
      <c r="G29" s="25" t="s">
        <v>8</v>
      </c>
      <c r="H29" s="60">
        <v>40.6</v>
      </c>
      <c r="I29" s="19">
        <f>IF(OR(E29=0,E29&gt;305.5),0,TRUNC(0.08713*(305.5-E29)^1.85))</f>
        <v>322</v>
      </c>
      <c r="J29" s="19"/>
      <c r="L29" s="61"/>
      <c r="M29" s="48" t="s">
        <v>33</v>
      </c>
      <c r="N29" s="19"/>
      <c r="O29" s="49">
        <f>60*P29+R29</f>
        <v>128.5</v>
      </c>
      <c r="P29" s="50">
        <v>2</v>
      </c>
      <c r="Q29" s="25" t="s">
        <v>8</v>
      </c>
      <c r="R29" s="60">
        <v>8.5</v>
      </c>
      <c r="S29" s="19">
        <f>IF(OR(O29=0,O29&gt;185),0,TRUNC(0.19889*(185-O29)^1.88))</f>
        <v>391</v>
      </c>
      <c r="T29" s="19"/>
    </row>
    <row r="30" spans="2:20" ht="13.5" thickTop="1">
      <c r="B30" s="44" t="s">
        <v>9</v>
      </c>
      <c r="C30" s="39" t="s">
        <v>55</v>
      </c>
      <c r="D30" s="12"/>
      <c r="E30" s="40"/>
      <c r="F30" s="24"/>
      <c r="G30" s="45"/>
      <c r="H30" s="62">
        <v>140</v>
      </c>
      <c r="I30" s="12">
        <f>IF(H30=0,0,TRUNC(0.8465*(H30-75)^1.42))</f>
        <v>317</v>
      </c>
      <c r="J30" s="12">
        <f>SUM(I30:I32)-MIN(I30:I32)</f>
        <v>317</v>
      </c>
      <c r="L30" s="44" t="s">
        <v>9</v>
      </c>
      <c r="M30" s="39" t="s">
        <v>35</v>
      </c>
      <c r="N30" s="12"/>
      <c r="O30" s="40"/>
      <c r="P30" s="24"/>
      <c r="Q30" s="45"/>
      <c r="R30" s="62">
        <v>115</v>
      </c>
      <c r="S30" s="12">
        <f>IF(R30=0,0,TRUNC(1.84523*(R30-75)^1.348))</f>
        <v>266</v>
      </c>
      <c r="T30" s="12">
        <f>SUM(S30:S32)-MIN(S30:S32)</f>
        <v>488</v>
      </c>
    </row>
    <row r="31" spans="2:20" ht="12.75">
      <c r="B31" s="47"/>
      <c r="C31" s="48"/>
      <c r="D31" s="19"/>
      <c r="E31" s="49"/>
      <c r="F31" s="50"/>
      <c r="G31" s="51"/>
      <c r="H31" s="63"/>
      <c r="I31" s="19">
        <f>IF(H31=0,0,TRUNC(0.8465*(H31-75)^1.42))</f>
        <v>0</v>
      </c>
      <c r="J31" s="19"/>
      <c r="L31" s="47"/>
      <c r="M31" s="48" t="s">
        <v>58</v>
      </c>
      <c r="N31" s="19"/>
      <c r="O31" s="49"/>
      <c r="P31" s="50"/>
      <c r="Q31" s="51"/>
      <c r="R31" s="63"/>
      <c r="S31" s="19">
        <f>IF(R31=0,0,TRUNC(1.84523*(R31-75)^1.348))</f>
        <v>0</v>
      </c>
      <c r="T31" s="19"/>
    </row>
    <row r="32" spans="2:20" ht="13.5" thickBot="1">
      <c r="B32" s="53"/>
      <c r="C32" s="54"/>
      <c r="D32" s="21"/>
      <c r="E32" s="55"/>
      <c r="F32" s="56"/>
      <c r="G32" s="57"/>
      <c r="H32" s="64"/>
      <c r="I32" s="21">
        <f>IF(H32=0,0,TRUNC(0.8465*(H32-75)^1.42))</f>
        <v>0</v>
      </c>
      <c r="J32" s="21"/>
      <c r="L32" s="53"/>
      <c r="M32" s="54" t="s">
        <v>56</v>
      </c>
      <c r="N32" s="21"/>
      <c r="O32" s="55"/>
      <c r="P32" s="56"/>
      <c r="Q32" s="57"/>
      <c r="R32" s="64">
        <v>110</v>
      </c>
      <c r="S32" s="21">
        <f>IF(R32=0,0,TRUNC(1.84523*(R32-75)^1.348))</f>
        <v>222</v>
      </c>
      <c r="T32" s="21"/>
    </row>
    <row r="33" spans="2:20" ht="13.5" thickTop="1">
      <c r="B33" s="59" t="s">
        <v>10</v>
      </c>
      <c r="C33" s="48" t="s">
        <v>37</v>
      </c>
      <c r="D33" s="19"/>
      <c r="E33" s="49"/>
      <c r="F33" s="50"/>
      <c r="G33" s="51"/>
      <c r="H33" s="63">
        <v>410</v>
      </c>
      <c r="I33" s="19">
        <f>IF(H33=0,0,TRUNC(0.14354*(H33-220)^1.4))</f>
        <v>222</v>
      </c>
      <c r="J33" s="19">
        <f>SUM(I33:I35)-MIN(I33:I35)</f>
        <v>454</v>
      </c>
      <c r="L33" s="59" t="s">
        <v>10</v>
      </c>
      <c r="M33" s="48" t="s">
        <v>51</v>
      </c>
      <c r="N33" s="19"/>
      <c r="O33" s="49"/>
      <c r="P33" s="50"/>
      <c r="Q33" s="51"/>
      <c r="R33" s="63">
        <v>386</v>
      </c>
      <c r="S33" s="19">
        <f>IF(R33=0,0,TRUNC(0.188807*(R33-210)^1.41))</f>
        <v>276</v>
      </c>
      <c r="T33" s="19">
        <f>SUM(S33:S35)-MIN(S33:S35)</f>
        <v>522</v>
      </c>
    </row>
    <row r="34" spans="2:20" ht="12.75">
      <c r="B34" s="47"/>
      <c r="C34" s="48" t="s">
        <v>52</v>
      </c>
      <c r="D34" s="19"/>
      <c r="E34" s="49"/>
      <c r="F34" s="50"/>
      <c r="G34" s="51"/>
      <c r="H34" s="63">
        <v>416</v>
      </c>
      <c r="I34" s="19">
        <f>IF(H34=0,0,TRUNC(0.14354*(H34-220)^1.4))</f>
        <v>232</v>
      </c>
      <c r="J34" s="19"/>
      <c r="L34" s="47"/>
      <c r="M34" s="48" t="s">
        <v>22</v>
      </c>
      <c r="N34" s="19"/>
      <c r="O34" s="49"/>
      <c r="P34" s="50"/>
      <c r="Q34" s="51"/>
      <c r="R34" s="63">
        <v>372</v>
      </c>
      <c r="S34" s="19">
        <f>IF(R34=0,0,TRUNC(0.188807*(R34-210)^1.41))</f>
        <v>246</v>
      </c>
      <c r="T34" s="19"/>
    </row>
    <row r="35" spans="2:20" ht="13.5" thickBot="1">
      <c r="B35" s="61"/>
      <c r="C35" s="48" t="s">
        <v>53</v>
      </c>
      <c r="D35" s="19"/>
      <c r="E35" s="49"/>
      <c r="F35" s="50"/>
      <c r="G35" s="51"/>
      <c r="H35" s="63">
        <v>403</v>
      </c>
      <c r="I35" s="19">
        <f>IF(H35=0,0,TRUNC(0.14354*(H35-220)^1.4))</f>
        <v>211</v>
      </c>
      <c r="J35" s="19"/>
      <c r="L35" s="61"/>
      <c r="M35" s="48" t="s">
        <v>54</v>
      </c>
      <c r="N35" s="19"/>
      <c r="O35" s="49"/>
      <c r="P35" s="50"/>
      <c r="Q35" s="51"/>
      <c r="R35" s="63">
        <v>354</v>
      </c>
      <c r="S35" s="19">
        <f>IF(R35=0,0,TRUNC(0.188807*(R35-210)^1.41))</f>
        <v>208</v>
      </c>
      <c r="T35" s="19"/>
    </row>
    <row r="36" spans="2:20" ht="13.5" thickTop="1">
      <c r="B36" s="44"/>
      <c r="C36" s="39" t="s">
        <v>40</v>
      </c>
      <c r="D36" s="12"/>
      <c r="E36" s="40"/>
      <c r="F36" s="24"/>
      <c r="G36" s="45"/>
      <c r="H36" s="65">
        <v>49.1</v>
      </c>
      <c r="I36" s="12">
        <f>IF(H36=0,0,TRUNC(5.33*(H36-10)^1.1))</f>
        <v>300</v>
      </c>
      <c r="J36" s="12">
        <f>SUM(I36:I38)-MIN(I36:I38)</f>
        <v>567</v>
      </c>
      <c r="L36" s="44"/>
      <c r="M36" s="39" t="s">
        <v>22</v>
      </c>
      <c r="N36" s="12"/>
      <c r="O36" s="40"/>
      <c r="P36" s="24"/>
      <c r="Q36" s="45"/>
      <c r="R36" s="65">
        <v>36</v>
      </c>
      <c r="S36" s="12">
        <f>IF(R36=0,0,TRUNC(7.86*(R36-8)^1.1))</f>
        <v>307</v>
      </c>
      <c r="T36" s="12">
        <f>SUM(S36:S38)-MIN(S36:S38)</f>
        <v>307</v>
      </c>
    </row>
    <row r="37" spans="2:20" ht="12.75">
      <c r="B37" s="47" t="s">
        <v>11</v>
      </c>
      <c r="C37" s="48" t="s">
        <v>60</v>
      </c>
      <c r="D37" s="19"/>
      <c r="E37" s="49"/>
      <c r="F37" s="50"/>
      <c r="G37" s="51"/>
      <c r="H37" s="66">
        <v>45.2</v>
      </c>
      <c r="I37" s="19">
        <f>IF(H37=0,0,TRUNC(5.33*(H37-10)^1.1))</f>
        <v>267</v>
      </c>
      <c r="J37" s="19"/>
      <c r="L37" s="47" t="s">
        <v>11</v>
      </c>
      <c r="M37" s="48" t="s">
        <v>61</v>
      </c>
      <c r="N37" s="19"/>
      <c r="O37" s="49"/>
      <c r="P37" s="50"/>
      <c r="Q37" s="51"/>
      <c r="R37" s="66"/>
      <c r="S37" s="19">
        <f>IF(R37=0,0,TRUNC(7.86*(R37-8)^1.1))</f>
        <v>0</v>
      </c>
      <c r="T37" s="19"/>
    </row>
    <row r="38" spans="2:20" ht="13.5" thickBot="1">
      <c r="B38" s="53"/>
      <c r="C38" s="54"/>
      <c r="D38" s="21"/>
      <c r="E38" s="55"/>
      <c r="F38" s="56"/>
      <c r="G38" s="57"/>
      <c r="H38" s="67"/>
      <c r="I38" s="21">
        <f>IF(H38=0,0,TRUNC(5.33*(H38-10)^1.1))</f>
        <v>0</v>
      </c>
      <c r="J38" s="21"/>
      <c r="L38" s="53"/>
      <c r="M38" s="54"/>
      <c r="N38" s="21"/>
      <c r="O38" s="55"/>
      <c r="P38" s="56"/>
      <c r="Q38" s="57"/>
      <c r="R38" s="67"/>
      <c r="S38" s="21">
        <f>IF(R38=0,0,TRUNC(7.86*(R38-8)^1.1))</f>
        <v>0</v>
      </c>
      <c r="T38" s="21"/>
    </row>
    <row r="39" spans="2:20" ht="13.5" thickTop="1">
      <c r="B39" s="59" t="s">
        <v>12</v>
      </c>
      <c r="C39" s="48"/>
      <c r="D39" s="19"/>
      <c r="E39" s="49"/>
      <c r="F39" s="50"/>
      <c r="G39" s="51"/>
      <c r="H39" s="52">
        <v>35</v>
      </c>
      <c r="I39" s="19">
        <f>IF(OR(H39=0,H39&gt;44),0,TRUNC(4.86338*(44-H39)^1.81))</f>
        <v>259</v>
      </c>
      <c r="J39" s="19">
        <f>SUM(I39:I40)-MIN(I39:I40)</f>
        <v>259</v>
      </c>
      <c r="L39" s="59" t="s">
        <v>12</v>
      </c>
      <c r="M39" s="48" t="s">
        <v>51</v>
      </c>
      <c r="N39" s="19"/>
      <c r="O39" s="49"/>
      <c r="P39" s="50"/>
      <c r="Q39" s="51"/>
      <c r="R39" s="52">
        <v>38.1</v>
      </c>
      <c r="S39" s="19">
        <f>IF(OR(R39=0,R39&gt;50),0,TRUNC(3.84286*(50-R39)^1.81))</f>
        <v>339</v>
      </c>
      <c r="T39" s="19">
        <f>SUM(S39:S40)-MIN(S39:S40)</f>
        <v>339</v>
      </c>
    </row>
    <row r="40" spans="2:20" ht="13.5" thickBot="1">
      <c r="B40" s="53"/>
      <c r="C40" s="54"/>
      <c r="D40" s="21"/>
      <c r="E40" s="55"/>
      <c r="F40" s="56"/>
      <c r="G40" s="57"/>
      <c r="H40" s="58"/>
      <c r="I40" s="21">
        <f>IF(OR(H40=0,H40&gt;44),0,TRUNC(4.86338*(44-H40)^1.81))</f>
        <v>0</v>
      </c>
      <c r="J40" s="21"/>
      <c r="L40" s="53"/>
      <c r="M40" s="54"/>
      <c r="N40" s="21"/>
      <c r="O40" s="55"/>
      <c r="P40" s="56"/>
      <c r="Q40" s="57"/>
      <c r="R40" s="58"/>
      <c r="S40" s="21">
        <f>IF(OR(R40=0,R40&gt;50),0,TRUNC(3.84286*(50-R40)^1.81))</f>
        <v>0</v>
      </c>
      <c r="T40" s="21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3002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3285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2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.00390625" style="0" customWidth="1"/>
    <col min="2" max="2" width="6.50390625" style="0" customWidth="1"/>
    <col min="3" max="3" width="18.625" style="0" customWidth="1"/>
    <col min="4" max="4" width="2.00390625" style="0" customWidth="1"/>
    <col min="5" max="5" width="0.37109375" style="0" customWidth="1"/>
    <col min="6" max="6" width="3.125" style="0" customWidth="1"/>
    <col min="7" max="7" width="1.00390625" style="0" customWidth="1"/>
    <col min="8" max="8" width="6.375" style="0" customWidth="1"/>
    <col min="9" max="9" width="6.125" style="0" customWidth="1"/>
    <col min="10" max="10" width="6.875" style="0" customWidth="1"/>
    <col min="11" max="11" width="1.00390625" style="0" customWidth="1"/>
    <col min="12" max="12" width="6.50390625" style="0" customWidth="1"/>
    <col min="13" max="13" width="19.875" style="0" customWidth="1"/>
    <col min="14" max="14" width="1.003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50390625" style="0" customWidth="1"/>
    <col min="19" max="19" width="6.375" style="0" customWidth="1"/>
    <col min="20" max="20" width="7.125" style="0" customWidth="1"/>
    <col min="21" max="21" width="1.625" style="0" customWidth="1"/>
  </cols>
  <sheetData>
    <row r="1" spans="2:16" ht="24" thickBot="1">
      <c r="B1" s="32" t="s">
        <v>137</v>
      </c>
      <c r="F1" s="2" t="s">
        <v>15</v>
      </c>
      <c r="L1" s="32" t="s">
        <v>137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188</v>
      </c>
      <c r="D3" s="9"/>
      <c r="E3" s="6"/>
      <c r="F3" s="10"/>
      <c r="G3" s="10"/>
      <c r="H3" s="28">
        <v>8.34</v>
      </c>
      <c r="I3" s="12">
        <f>IF(OR(H3=0,H3&gt;11.5),0,TRUNC(58.015*(11.5-H3)^1.81))</f>
        <v>465</v>
      </c>
      <c r="J3" s="7">
        <f>SUM(I3:I5)-MIN(I3:I5)</f>
        <v>1045</v>
      </c>
      <c r="L3" s="8">
        <v>60</v>
      </c>
      <c r="M3" s="3" t="s">
        <v>198</v>
      </c>
      <c r="N3" s="9"/>
      <c r="O3" s="6"/>
      <c r="P3" s="10"/>
      <c r="Q3" s="10"/>
      <c r="R3" s="28">
        <v>8.73</v>
      </c>
      <c r="S3" s="9">
        <f>IF(OR(R3=0,R3&gt;13),0,TRUNC(46.0849*(13-R3)^1.81))</f>
        <v>637</v>
      </c>
      <c r="T3" s="7">
        <f>SUM(S3:S5)-MIN(S3:S5)</f>
        <v>1208</v>
      </c>
    </row>
    <row r="4" spans="2:20" ht="12.75">
      <c r="B4" s="13"/>
      <c r="C4" s="14" t="s">
        <v>189</v>
      </c>
      <c r="D4" s="15"/>
      <c r="E4" s="16"/>
      <c r="F4" s="17"/>
      <c r="G4" s="17"/>
      <c r="H4" s="29">
        <v>7.93</v>
      </c>
      <c r="I4" s="19">
        <f>IF(OR(H4=0,H4&gt;11.5),0,TRUNC(58.015*(11.5-H4)^1.81))</f>
        <v>580</v>
      </c>
      <c r="J4" s="20"/>
      <c r="L4" s="13"/>
      <c r="M4" s="14" t="s">
        <v>199</v>
      </c>
      <c r="N4" s="15"/>
      <c r="O4" s="16"/>
      <c r="P4" s="17"/>
      <c r="Q4" s="17"/>
      <c r="R4" s="29">
        <v>8.98</v>
      </c>
      <c r="S4" s="19">
        <f>IF(OR(R4=0,R4&gt;13),0,TRUNC(46.0849*(13-R4)^1.81))</f>
        <v>571</v>
      </c>
      <c r="T4" s="20"/>
    </row>
    <row r="5" spans="2:20" ht="13.5" thickBot="1">
      <c r="B5" s="13"/>
      <c r="C5" s="14" t="s">
        <v>190</v>
      </c>
      <c r="D5" s="15"/>
      <c r="E5" s="16"/>
      <c r="F5" s="17"/>
      <c r="G5" s="17"/>
      <c r="H5" s="29">
        <v>8.36</v>
      </c>
      <c r="I5" s="21">
        <f>IF(OR(H5=0,H5&gt;11.5),0,TRUNC(58.015*(11.5-H5)^1.81))</f>
        <v>460</v>
      </c>
      <c r="J5" s="20"/>
      <c r="L5" s="13"/>
      <c r="M5" s="14" t="s">
        <v>200</v>
      </c>
      <c r="N5" s="15"/>
      <c r="O5" s="16"/>
      <c r="P5" s="17"/>
      <c r="Q5" s="17"/>
      <c r="R5" s="29">
        <v>9.49</v>
      </c>
      <c r="S5" s="83">
        <f>IF(OR(R5=0,R5&gt;13),0,TRUNC(46.0849*(13-R5)^1.81))</f>
        <v>447</v>
      </c>
      <c r="T5" s="20"/>
    </row>
    <row r="6" spans="2:22" ht="13.5" thickTop="1">
      <c r="B6" s="8">
        <v>1500</v>
      </c>
      <c r="C6" s="3" t="s">
        <v>191</v>
      </c>
      <c r="D6" s="9"/>
      <c r="E6" s="6">
        <f>60*F6+H6</f>
        <v>295.74</v>
      </c>
      <c r="F6" s="10">
        <v>4</v>
      </c>
      <c r="G6" s="22" t="s">
        <v>8</v>
      </c>
      <c r="H6" s="81">
        <v>55.74</v>
      </c>
      <c r="I6" s="12">
        <f>IF(OR(E6=0,E6&gt;480),0,TRUNC(0.03768*(480-E6)^1.85))</f>
        <v>585</v>
      </c>
      <c r="J6" s="7">
        <f>SUM(I6:I8)-MIN(I6:I8)</f>
        <v>1196</v>
      </c>
      <c r="L6" s="8">
        <v>800</v>
      </c>
      <c r="M6" s="3" t="s">
        <v>201</v>
      </c>
      <c r="N6" s="9"/>
      <c r="O6" s="24">
        <f>60*P6+R6</f>
        <v>154.53</v>
      </c>
      <c r="P6" s="10">
        <v>2</v>
      </c>
      <c r="Q6" s="22" t="s">
        <v>8</v>
      </c>
      <c r="R6" s="81">
        <v>34.53</v>
      </c>
      <c r="S6" s="12">
        <f>IF(OR(O6=0,O6&gt;254),0,TRUNC(0.11193*(254-O6)^1.88))</f>
        <v>637</v>
      </c>
      <c r="T6" s="7">
        <f>SUM(S6:S8)-MIN(S6:S8)</f>
        <v>975</v>
      </c>
      <c r="V6" s="34"/>
    </row>
    <row r="7" spans="2:20" ht="12.75">
      <c r="B7" s="13"/>
      <c r="C7" s="14" t="s">
        <v>188</v>
      </c>
      <c r="D7" s="15"/>
      <c r="E7" s="16">
        <f>60*F7+H7</f>
        <v>291.28</v>
      </c>
      <c r="F7" s="17">
        <v>4</v>
      </c>
      <c r="G7" s="25" t="s">
        <v>8</v>
      </c>
      <c r="H7" s="82">
        <v>51.28</v>
      </c>
      <c r="I7" s="19">
        <f>IF(OR(E7=0,E7&gt;480),0,TRUNC(0.03768*(480-E7)^1.85))</f>
        <v>611</v>
      </c>
      <c r="J7" s="20"/>
      <c r="L7" s="13"/>
      <c r="M7" s="14" t="s">
        <v>198</v>
      </c>
      <c r="N7" s="15"/>
      <c r="O7" s="16">
        <f>60*P7+R7</f>
        <v>0</v>
      </c>
      <c r="P7" s="17"/>
      <c r="Q7" s="25" t="s">
        <v>8</v>
      </c>
      <c r="R7" s="82">
        <v>0</v>
      </c>
      <c r="S7" s="19">
        <f>IF(OR(O7=0,O7&gt;254),0,TRUNC(0.11193*(254-O7)^1.88))</f>
        <v>0</v>
      </c>
      <c r="T7" s="20"/>
    </row>
    <row r="8" spans="2:20" ht="13.5" thickBot="1">
      <c r="B8" s="13"/>
      <c r="C8" s="14" t="s">
        <v>192</v>
      </c>
      <c r="D8" s="15"/>
      <c r="E8" s="16">
        <f>60*F8+H8</f>
        <v>315.6</v>
      </c>
      <c r="F8" s="17">
        <v>5</v>
      </c>
      <c r="G8" s="27" t="s">
        <v>8</v>
      </c>
      <c r="H8" s="82">
        <v>15.6</v>
      </c>
      <c r="I8" s="19">
        <f>IF(OR(E8=0,E8&gt;480),0,TRUNC(0.03768*(480-E8)^1.85))</f>
        <v>473</v>
      </c>
      <c r="J8" s="20"/>
      <c r="L8" s="13"/>
      <c r="M8" s="14" t="s">
        <v>200</v>
      </c>
      <c r="N8" s="15"/>
      <c r="O8" s="16">
        <f>60*P8+R8</f>
        <v>182.99</v>
      </c>
      <c r="P8" s="17">
        <v>3</v>
      </c>
      <c r="Q8" s="27" t="s">
        <v>8</v>
      </c>
      <c r="R8" s="82">
        <v>2.99</v>
      </c>
      <c r="S8" s="19">
        <f>IF(OR(O8=0,O8&gt;254),0,TRUNC(0.11193*(254-O8)^1.88))</f>
        <v>338</v>
      </c>
      <c r="T8" s="20"/>
    </row>
    <row r="9" spans="2:20" ht="13.5" thickTop="1">
      <c r="B9" s="8" t="s">
        <v>9</v>
      </c>
      <c r="C9" s="3" t="s">
        <v>193</v>
      </c>
      <c r="D9" s="9"/>
      <c r="E9" s="6"/>
      <c r="F9" s="10"/>
      <c r="G9" s="10"/>
      <c r="H9" s="10">
        <v>160</v>
      </c>
      <c r="I9" s="12">
        <f>IF(H9=0,0,TRUNC(0.8465*(H9-75)^1.42))</f>
        <v>464</v>
      </c>
      <c r="J9" s="7">
        <f>SUM(I9:I11)-MIN(I9:I11)</f>
        <v>853</v>
      </c>
      <c r="L9" s="8" t="s">
        <v>9</v>
      </c>
      <c r="M9" s="3" t="s">
        <v>202</v>
      </c>
      <c r="N9" s="9"/>
      <c r="O9" s="6"/>
      <c r="P9" s="10"/>
      <c r="Q9" s="10"/>
      <c r="R9" s="10">
        <v>135</v>
      </c>
      <c r="S9" s="12">
        <f>IF(R9=0,0,TRUNC(1.84523*(R9-75)^1.348))</f>
        <v>460</v>
      </c>
      <c r="T9" s="7">
        <f>SUM(S9:S11)-MIN(S9:S11)</f>
        <v>819</v>
      </c>
    </row>
    <row r="10" spans="2:20" ht="12.75">
      <c r="B10" s="13"/>
      <c r="C10" s="14" t="s">
        <v>194</v>
      </c>
      <c r="D10" s="15"/>
      <c r="E10" s="16"/>
      <c r="F10" s="17"/>
      <c r="G10" s="17"/>
      <c r="H10" s="17">
        <v>145</v>
      </c>
      <c r="I10" s="19">
        <f>IF(H10=0,0,TRUNC(0.8465*(H10-75)^1.42))</f>
        <v>352</v>
      </c>
      <c r="J10" s="20"/>
      <c r="L10" s="13"/>
      <c r="M10" s="14" t="s">
        <v>203</v>
      </c>
      <c r="N10" s="15"/>
      <c r="O10" s="16"/>
      <c r="P10" s="17"/>
      <c r="Q10" s="17"/>
      <c r="R10" s="17">
        <v>120</v>
      </c>
      <c r="S10" s="19">
        <f>IF(R10=0,0,TRUNC(1.84523*(R10-75)^1.348))</f>
        <v>312</v>
      </c>
      <c r="T10" s="20"/>
    </row>
    <row r="11" spans="2:20" ht="13.5" thickBot="1">
      <c r="B11" s="13"/>
      <c r="C11" s="14" t="s">
        <v>195</v>
      </c>
      <c r="D11" s="15"/>
      <c r="E11" s="16"/>
      <c r="F11" s="17"/>
      <c r="G11" s="17"/>
      <c r="H11" s="17">
        <v>150</v>
      </c>
      <c r="I11" s="19">
        <f>IF(H11=0,0,TRUNC(0.8465*(H11-75)^1.42))</f>
        <v>389</v>
      </c>
      <c r="J11" s="20"/>
      <c r="L11" s="13"/>
      <c r="M11" s="14" t="s">
        <v>204</v>
      </c>
      <c r="N11" s="15"/>
      <c r="O11" s="16"/>
      <c r="P11" s="17"/>
      <c r="Q11" s="17"/>
      <c r="R11" s="17">
        <v>125</v>
      </c>
      <c r="S11" s="19">
        <f>IF(R11=0,0,TRUNC(1.84523*(R11-75)^1.348))</f>
        <v>359</v>
      </c>
      <c r="T11" s="20"/>
    </row>
    <row r="12" spans="2:20" ht="13.5" thickTop="1">
      <c r="B12" s="8" t="s">
        <v>10</v>
      </c>
      <c r="C12" s="3" t="s">
        <v>193</v>
      </c>
      <c r="D12" s="9"/>
      <c r="E12" s="6"/>
      <c r="F12" s="10"/>
      <c r="G12" s="10"/>
      <c r="H12" s="10">
        <v>551</v>
      </c>
      <c r="I12" s="12">
        <f>IF(H12=0,0,TRUNC(0.14354*(H12-220)^1.4))</f>
        <v>483</v>
      </c>
      <c r="J12" s="7">
        <f>SUM(I12:I14)-MIN(I12:I14)</f>
        <v>837</v>
      </c>
      <c r="L12" s="8" t="s">
        <v>10</v>
      </c>
      <c r="M12" s="3" t="s">
        <v>81</v>
      </c>
      <c r="N12" s="9"/>
      <c r="O12" s="6"/>
      <c r="P12" s="10"/>
      <c r="Q12" s="10"/>
      <c r="R12" s="10">
        <v>371</v>
      </c>
      <c r="S12" s="12">
        <f>IF(R12=0,0,TRUNC(0.188807*(R12-210)^1.41))</f>
        <v>244</v>
      </c>
      <c r="T12" s="7">
        <f>SUM(S12:S14)-MIN(S12:S14)</f>
        <v>590</v>
      </c>
    </row>
    <row r="13" spans="2:20" ht="12.75">
      <c r="B13" s="13"/>
      <c r="C13" s="14" t="s">
        <v>190</v>
      </c>
      <c r="D13" s="15"/>
      <c r="E13" s="16"/>
      <c r="F13" s="17"/>
      <c r="G13" s="17"/>
      <c r="H13" s="17">
        <v>485</v>
      </c>
      <c r="I13" s="19">
        <f>IF(H13=0,0,TRUNC(0.14354*(H13-220)^1.4))</f>
        <v>354</v>
      </c>
      <c r="J13" s="20"/>
      <c r="L13" s="13"/>
      <c r="M13" s="14" t="s">
        <v>201</v>
      </c>
      <c r="N13" s="15"/>
      <c r="O13" s="16"/>
      <c r="P13" s="17"/>
      <c r="Q13" s="17"/>
      <c r="R13" s="17">
        <v>395</v>
      </c>
      <c r="S13" s="19">
        <f>IF(R13=0,0,TRUNC(0.188807*(R13-210)^1.41))</f>
        <v>296</v>
      </c>
      <c r="T13" s="20"/>
    </row>
    <row r="14" spans="2:20" ht="13.5" thickBot="1">
      <c r="B14" s="13"/>
      <c r="C14" s="14" t="s">
        <v>195</v>
      </c>
      <c r="D14" s="15"/>
      <c r="E14" s="16"/>
      <c r="F14" s="17"/>
      <c r="G14" s="17"/>
      <c r="H14" s="17">
        <v>451</v>
      </c>
      <c r="I14" s="19">
        <f>IF(H14=0,0,TRUNC(0.14354*(H14-220)^1.4))</f>
        <v>292</v>
      </c>
      <c r="J14" s="20"/>
      <c r="L14" s="13"/>
      <c r="M14" s="14" t="s">
        <v>199</v>
      </c>
      <c r="N14" s="15"/>
      <c r="O14" s="16"/>
      <c r="P14" s="17"/>
      <c r="Q14" s="17"/>
      <c r="R14" s="17">
        <v>394</v>
      </c>
      <c r="S14" s="21">
        <f>IF(R14=0,0,TRUNC(0.188807*(R14-210)^1.41))</f>
        <v>294</v>
      </c>
      <c r="T14" s="20"/>
    </row>
    <row r="15" spans="2:20" ht="13.5" thickTop="1">
      <c r="B15" s="8" t="s">
        <v>17</v>
      </c>
      <c r="C15" s="3" t="s">
        <v>192</v>
      </c>
      <c r="D15" s="9"/>
      <c r="E15" s="6"/>
      <c r="F15" s="10"/>
      <c r="G15" s="10"/>
      <c r="H15" s="28">
        <v>10.88</v>
      </c>
      <c r="I15" s="12">
        <f>IF(H15=0,0,TRUNC(51.39*(H15-1.5)^1.05))</f>
        <v>539</v>
      </c>
      <c r="J15" s="7">
        <f>SUM(I15:I17)-MIN(I15:I17)</f>
        <v>995</v>
      </c>
      <c r="L15" s="8" t="s">
        <v>17</v>
      </c>
      <c r="M15" s="3" t="s">
        <v>81</v>
      </c>
      <c r="N15" s="9"/>
      <c r="O15" s="6"/>
      <c r="P15" s="10"/>
      <c r="Q15" s="10"/>
      <c r="R15" s="28">
        <v>7.2</v>
      </c>
      <c r="S15" s="12">
        <f>IF(R15=0,0,TRUNC(56.0211*(R15-1.5)^1.05))</f>
        <v>348</v>
      </c>
      <c r="T15" s="7">
        <f>SUM(S15:S17)-MIN(S15:S17)</f>
        <v>700</v>
      </c>
    </row>
    <row r="16" spans="2:20" ht="12.75">
      <c r="B16" s="13" t="s">
        <v>18</v>
      </c>
      <c r="C16" s="14" t="s">
        <v>196</v>
      </c>
      <c r="D16" s="15"/>
      <c r="E16" s="16"/>
      <c r="F16" s="17"/>
      <c r="G16" s="17"/>
      <c r="H16" s="29">
        <v>8.86</v>
      </c>
      <c r="I16" s="19">
        <f>IF(H16=0,0,TRUNC(51.39*(H16-1.5)^1.05))</f>
        <v>417</v>
      </c>
      <c r="J16" s="20"/>
      <c r="L16" s="13" t="s">
        <v>19</v>
      </c>
      <c r="M16" s="14" t="s">
        <v>204</v>
      </c>
      <c r="N16" s="15"/>
      <c r="O16" s="16"/>
      <c r="P16" s="17"/>
      <c r="Q16" s="17"/>
      <c r="R16" s="29">
        <v>7.26</v>
      </c>
      <c r="S16" s="19">
        <f>IF(R16=0,0,TRUNC(56.0211*(R16-1.5)^1.05))</f>
        <v>352</v>
      </c>
      <c r="T16" s="20"/>
    </row>
    <row r="17" spans="2:20" ht="13.5" thickBot="1">
      <c r="B17" s="13"/>
      <c r="C17" s="14" t="s">
        <v>197</v>
      </c>
      <c r="D17" s="15"/>
      <c r="E17" s="16"/>
      <c r="F17" s="17"/>
      <c r="G17" s="17"/>
      <c r="H17" s="29">
        <v>9.51</v>
      </c>
      <c r="I17" s="19">
        <f>IF(H17=0,0,TRUNC(51.39*(H17-1.5)^1.05))</f>
        <v>456</v>
      </c>
      <c r="J17" s="20"/>
      <c r="L17" s="13"/>
      <c r="M17" s="14" t="s">
        <v>199</v>
      </c>
      <c r="N17" s="15"/>
      <c r="O17" s="16"/>
      <c r="P17" s="17"/>
      <c r="Q17" s="17"/>
      <c r="R17" s="29">
        <v>6.84</v>
      </c>
      <c r="S17" s="21">
        <f>IF(R17=0,0,TRUNC(56.0211*(R17-1.5)^1.05))</f>
        <v>325</v>
      </c>
      <c r="T17" s="20"/>
    </row>
    <row r="18" spans="2:20" ht="13.5" thickTop="1">
      <c r="B18" s="8" t="s">
        <v>12</v>
      </c>
      <c r="C18" s="3" t="s">
        <v>194</v>
      </c>
      <c r="D18" s="9"/>
      <c r="E18" s="6"/>
      <c r="F18" s="10"/>
      <c r="G18" s="10"/>
      <c r="H18" s="28">
        <v>30.98</v>
      </c>
      <c r="I18" s="12">
        <f>IF(OR(H18=0,H18&gt;44),0,TRUNC(4.86338*(44-H18)^1.81))</f>
        <v>506</v>
      </c>
      <c r="J18" s="7">
        <f>SUM(I18:I19)-MIN(I18:I19)</f>
        <v>506</v>
      </c>
      <c r="L18" s="8" t="s">
        <v>12</v>
      </c>
      <c r="M18" s="3" t="s">
        <v>201</v>
      </c>
      <c r="N18" s="9"/>
      <c r="O18" s="6"/>
      <c r="P18" s="10"/>
      <c r="Q18" s="10"/>
      <c r="R18" s="28">
        <v>34.59</v>
      </c>
      <c r="S18" s="12">
        <f>IF(OR(R18=0,R18&gt;50),0,TRUNC(3.84286*(50-R18)^1.81))</f>
        <v>542</v>
      </c>
      <c r="T18" s="7">
        <f>SUM(S18:S19)-MIN(S18:S19)</f>
        <v>542</v>
      </c>
    </row>
    <row r="19" spans="2:20" ht="13.5" thickBot="1">
      <c r="B19" s="30"/>
      <c r="C19" s="14" t="s">
        <v>192</v>
      </c>
      <c r="D19" s="15"/>
      <c r="E19" s="16"/>
      <c r="F19" s="17"/>
      <c r="G19" s="17"/>
      <c r="H19" s="29">
        <v>32.36</v>
      </c>
      <c r="I19" s="19">
        <f>IF(OR(H19=0,H19&gt;44),0,TRUNC(4.86338*(44-H19)^1.81))</f>
        <v>413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5432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4834</v>
      </c>
    </row>
    <row r="21" spans="2:9" ht="26.25">
      <c r="B21" s="35"/>
      <c r="I21" s="35"/>
    </row>
    <row r="22" spans="2:16" ht="24" thickBot="1">
      <c r="B22" s="32" t="s">
        <v>137</v>
      </c>
      <c r="F22" s="2" t="s">
        <v>0</v>
      </c>
      <c r="L22" s="32" t="s">
        <v>137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205</v>
      </c>
      <c r="D24" s="9"/>
      <c r="E24" s="6"/>
      <c r="F24" s="10"/>
      <c r="G24" s="10"/>
      <c r="H24" s="28">
        <v>8.54</v>
      </c>
      <c r="I24" s="12">
        <f>IF(OR(H24=0,H24&gt;11.5),0,TRUNC(58.015*(11.5-H24)^1.81))</f>
        <v>413</v>
      </c>
      <c r="J24" s="7">
        <f>SUM(I24:I26)-MIN(I24:I26)</f>
        <v>779</v>
      </c>
      <c r="L24" s="8">
        <v>60</v>
      </c>
      <c r="M24" s="3" t="s">
        <v>216</v>
      </c>
      <c r="N24" s="9"/>
      <c r="O24" s="6"/>
      <c r="P24" s="10"/>
      <c r="Q24" s="10"/>
      <c r="R24" s="28">
        <v>9.18</v>
      </c>
      <c r="S24" s="9">
        <f>IF(OR(R24=0,R24&gt;13),0,TRUNC(46.0849*(13-R24)^1.81))</f>
        <v>521</v>
      </c>
      <c r="T24" s="7">
        <f>SUM(S24:S26)-MIN(S24:S26)</f>
        <v>905</v>
      </c>
    </row>
    <row r="25" spans="2:20" ht="12.75">
      <c r="B25" s="13"/>
      <c r="C25" s="14" t="s">
        <v>206</v>
      </c>
      <c r="D25" s="15"/>
      <c r="E25" s="16"/>
      <c r="F25" s="17"/>
      <c r="G25" s="17"/>
      <c r="H25" s="29">
        <v>8.73</v>
      </c>
      <c r="I25" s="19">
        <f>IF(OR(H25=0,H25&gt;11.5),0,TRUNC(58.015*(11.5-H25)^1.81))</f>
        <v>366</v>
      </c>
      <c r="J25" s="20"/>
      <c r="L25" s="13"/>
      <c r="M25" s="14" t="s">
        <v>217</v>
      </c>
      <c r="N25" s="15"/>
      <c r="O25" s="16"/>
      <c r="P25" s="17"/>
      <c r="Q25" s="17"/>
      <c r="R25" s="29">
        <v>9.77</v>
      </c>
      <c r="S25" s="19">
        <f>IF(OR(R25=0,R25&gt;13),0,TRUNC(46.0849*(13-R25)^1.81))</f>
        <v>384</v>
      </c>
      <c r="T25" s="20"/>
    </row>
    <row r="26" spans="2:20" ht="13.5" thickBot="1">
      <c r="B26" s="13"/>
      <c r="C26" s="14" t="s">
        <v>207</v>
      </c>
      <c r="D26" s="15"/>
      <c r="E26" s="16"/>
      <c r="F26" s="17"/>
      <c r="G26" s="17"/>
      <c r="H26" s="29">
        <v>8.8</v>
      </c>
      <c r="I26" s="21">
        <f>IF(OR(H26=0,H26&gt;11.5),0,TRUNC(58.015*(11.5-H26)^1.81))</f>
        <v>350</v>
      </c>
      <c r="J26" s="20"/>
      <c r="L26" s="13"/>
      <c r="M26" s="14" t="s">
        <v>219</v>
      </c>
      <c r="N26" s="15"/>
      <c r="O26" s="16"/>
      <c r="P26" s="17"/>
      <c r="Q26" s="17"/>
      <c r="R26" s="29">
        <v>9.81</v>
      </c>
      <c r="S26" s="83">
        <f>IF(OR(R26=0,R26&gt;13),0,TRUNC(46.0849*(13-R26)^1.81))</f>
        <v>376</v>
      </c>
      <c r="T26" s="20"/>
    </row>
    <row r="27" spans="2:22" ht="13.5" thickTop="1">
      <c r="B27" s="8">
        <v>1000</v>
      </c>
      <c r="C27" s="3" t="s">
        <v>206</v>
      </c>
      <c r="D27" s="9"/>
      <c r="E27" s="6">
        <f>60*F27+H27</f>
        <v>196.47</v>
      </c>
      <c r="F27" s="10">
        <v>3</v>
      </c>
      <c r="G27" s="22" t="s">
        <v>8</v>
      </c>
      <c r="H27" s="81">
        <v>16.47</v>
      </c>
      <c r="I27" s="12">
        <f>IF(OR(E27=0,E27&gt;305.5),0,TRUNC(0.08713*(305.5-E27)^1.85))</f>
        <v>512</v>
      </c>
      <c r="J27" s="7">
        <f>SUM(I27:I29)-MIN(I27:I29)</f>
        <v>944</v>
      </c>
      <c r="L27" s="8">
        <v>600</v>
      </c>
      <c r="M27" s="3" t="s">
        <v>218</v>
      </c>
      <c r="N27" s="9"/>
      <c r="O27" s="24">
        <f>60*P27+R27</f>
        <v>114.47</v>
      </c>
      <c r="P27" s="10">
        <v>1</v>
      </c>
      <c r="Q27" s="22" t="s">
        <v>8</v>
      </c>
      <c r="R27" s="81">
        <v>54.47</v>
      </c>
      <c r="S27" s="12">
        <f>IF(OR(O27=0,O27&gt;185),0,TRUNC(0.19889*(185-O27)^1.88))</f>
        <v>593</v>
      </c>
      <c r="T27" s="7">
        <f>SUM(S27:S29)-MIN(S27:S29)</f>
        <v>1062</v>
      </c>
      <c r="V27" s="34"/>
    </row>
    <row r="28" spans="2:20" ht="12.75">
      <c r="B28" s="13"/>
      <c r="C28" s="14" t="s">
        <v>207</v>
      </c>
      <c r="D28" s="15"/>
      <c r="E28" s="16">
        <f>60*F28+H28</f>
        <v>206.04</v>
      </c>
      <c r="F28" s="17">
        <v>3</v>
      </c>
      <c r="G28" s="25" t="s">
        <v>8</v>
      </c>
      <c r="H28" s="82">
        <v>26.04</v>
      </c>
      <c r="I28" s="19">
        <f>IF(OR(E28=0,E28&gt;305.5),0,TRUNC(0.08713*(305.5-E28)^1.85))</f>
        <v>432</v>
      </c>
      <c r="J28" s="20"/>
      <c r="L28" s="13"/>
      <c r="M28" s="14" t="s">
        <v>217</v>
      </c>
      <c r="N28" s="15"/>
      <c r="O28" s="16">
        <f>60*P28+R28</f>
        <v>122.75</v>
      </c>
      <c r="P28" s="17">
        <v>2</v>
      </c>
      <c r="Q28" s="25" t="s">
        <v>8</v>
      </c>
      <c r="R28" s="82">
        <v>2.75</v>
      </c>
      <c r="S28" s="19">
        <f>IF(OR(O28=0,O28&gt;185),0,TRUNC(0.19889*(185-O28)^1.88))</f>
        <v>469</v>
      </c>
      <c r="T28" s="20"/>
    </row>
    <row r="29" spans="2:20" ht="13.5" thickBot="1">
      <c r="B29" s="13"/>
      <c r="C29" s="14" t="s">
        <v>208</v>
      </c>
      <c r="D29" s="15"/>
      <c r="E29" s="16">
        <f>60*F29+H29</f>
        <v>213.52</v>
      </c>
      <c r="F29" s="17">
        <v>3</v>
      </c>
      <c r="G29" s="27" t="s">
        <v>8</v>
      </c>
      <c r="H29" s="82">
        <v>33.52</v>
      </c>
      <c r="I29" s="19">
        <f>IF(OR(E29=0,E29&gt;305.5),0,TRUNC(0.08713*(305.5-E29)^1.85))</f>
        <v>374</v>
      </c>
      <c r="J29" s="20"/>
      <c r="L29" s="13"/>
      <c r="M29" s="14" t="s">
        <v>219</v>
      </c>
      <c r="N29" s="15"/>
      <c r="O29" s="16">
        <f>60*P29+R29</f>
        <v>128.32</v>
      </c>
      <c r="P29" s="17">
        <v>2</v>
      </c>
      <c r="Q29" s="27" t="s">
        <v>8</v>
      </c>
      <c r="R29" s="82">
        <v>8.32</v>
      </c>
      <c r="S29" s="19">
        <f>IF(OR(O29=0,O29&gt;185),0,TRUNC(0.19889*(185-O29)^1.88))</f>
        <v>393</v>
      </c>
      <c r="T29" s="20"/>
    </row>
    <row r="30" spans="2:20" ht="13.5" thickTop="1">
      <c r="B30" s="8" t="s">
        <v>9</v>
      </c>
      <c r="C30" s="3" t="s">
        <v>209</v>
      </c>
      <c r="D30" s="9"/>
      <c r="E30" s="6"/>
      <c r="F30" s="10"/>
      <c r="G30" s="10"/>
      <c r="H30" s="10">
        <v>130</v>
      </c>
      <c r="I30" s="12">
        <f>IF(H30=0,0,TRUNC(0.8465*(H30-75)^1.42))</f>
        <v>250</v>
      </c>
      <c r="J30" s="7">
        <f>SUM(I30:I32)-MIN(I30:I32)</f>
        <v>468</v>
      </c>
      <c r="L30" s="8" t="s">
        <v>9</v>
      </c>
      <c r="M30" s="3" t="s">
        <v>220</v>
      </c>
      <c r="N30" s="9"/>
      <c r="O30" s="6"/>
      <c r="P30" s="10"/>
      <c r="Q30" s="10"/>
      <c r="R30" s="10">
        <v>125</v>
      </c>
      <c r="S30" s="12">
        <f>IF(R30=0,0,TRUNC(1.84523*(R30-75)^1.348))</f>
        <v>359</v>
      </c>
      <c r="T30" s="7">
        <f>SUM(S30:S32)-MIN(S30:S32)</f>
        <v>718</v>
      </c>
    </row>
    <row r="31" spans="2:20" ht="12.75">
      <c r="B31" s="13"/>
      <c r="C31" s="14" t="s">
        <v>210</v>
      </c>
      <c r="D31" s="15"/>
      <c r="E31" s="16"/>
      <c r="F31" s="17"/>
      <c r="G31" s="17"/>
      <c r="H31" s="17">
        <v>115</v>
      </c>
      <c r="I31" s="19">
        <f>IF(H31=0,0,TRUNC(0.8465*(H31-75)^1.42))</f>
        <v>159</v>
      </c>
      <c r="J31" s="20"/>
      <c r="L31" s="13"/>
      <c r="M31" s="14" t="s">
        <v>221</v>
      </c>
      <c r="N31" s="15"/>
      <c r="O31" s="16"/>
      <c r="P31" s="17"/>
      <c r="Q31" s="17"/>
      <c r="R31" s="17">
        <v>125</v>
      </c>
      <c r="S31" s="19">
        <f>IF(R31=0,0,TRUNC(1.84523*(R31-75)^1.348))</f>
        <v>359</v>
      </c>
      <c r="T31" s="20"/>
    </row>
    <row r="32" spans="2:20" ht="13.5" thickBot="1">
      <c r="B32" s="13"/>
      <c r="C32" s="14" t="s">
        <v>211</v>
      </c>
      <c r="D32" s="15"/>
      <c r="E32" s="16"/>
      <c r="F32" s="17"/>
      <c r="G32" s="17"/>
      <c r="H32" s="17">
        <v>125</v>
      </c>
      <c r="I32" s="19">
        <f>IF(H32=0,0,TRUNC(0.8465*(H32-75)^1.42))</f>
        <v>218</v>
      </c>
      <c r="J32" s="20"/>
      <c r="L32" s="13"/>
      <c r="M32" s="14" t="s">
        <v>222</v>
      </c>
      <c r="N32" s="15"/>
      <c r="O32" s="16"/>
      <c r="P32" s="17"/>
      <c r="Q32" s="17"/>
      <c r="R32" s="17">
        <v>110</v>
      </c>
      <c r="S32" s="19">
        <f>IF(R32=0,0,TRUNC(1.84523*(R32-75)^1.348))</f>
        <v>222</v>
      </c>
      <c r="T32" s="20"/>
    </row>
    <row r="33" spans="2:20" ht="13.5" thickTop="1">
      <c r="B33" s="8" t="s">
        <v>10</v>
      </c>
      <c r="C33" s="3" t="s">
        <v>212</v>
      </c>
      <c r="D33" s="9"/>
      <c r="E33" s="6"/>
      <c r="F33" s="10"/>
      <c r="G33" s="10"/>
      <c r="H33" s="10">
        <v>415</v>
      </c>
      <c r="I33" s="12">
        <f>IF(H33=0,0,TRUNC(0.14354*(H33-220)^1.4))</f>
        <v>230</v>
      </c>
      <c r="J33" s="7">
        <f>SUM(I33:I35)-MIN(I33:I35)</f>
        <v>434</v>
      </c>
      <c r="L33" s="8" t="s">
        <v>10</v>
      </c>
      <c r="M33" s="3" t="s">
        <v>22</v>
      </c>
      <c r="N33" s="9"/>
      <c r="O33" s="6"/>
      <c r="P33" s="10"/>
      <c r="Q33" s="10"/>
      <c r="R33" s="10">
        <v>373</v>
      </c>
      <c r="S33" s="12">
        <f>IF(R33=0,0,TRUNC(0.188807*(R33-210)^1.41))</f>
        <v>248</v>
      </c>
      <c r="T33" s="7">
        <f>SUM(S33:S35)-MIN(S33:S35)</f>
        <v>598</v>
      </c>
    </row>
    <row r="34" spans="2:20" ht="12.75">
      <c r="B34" s="13"/>
      <c r="C34" s="14" t="s">
        <v>213</v>
      </c>
      <c r="D34" s="15"/>
      <c r="E34" s="16"/>
      <c r="F34" s="17"/>
      <c r="G34" s="17"/>
      <c r="H34" s="17">
        <v>394</v>
      </c>
      <c r="I34" s="19">
        <f>IF(H34=0,0,TRUNC(0.14354*(H34-220)^1.4))</f>
        <v>196</v>
      </c>
      <c r="J34" s="20"/>
      <c r="L34" s="13"/>
      <c r="M34" s="14" t="s">
        <v>216</v>
      </c>
      <c r="N34" s="15"/>
      <c r="O34" s="16"/>
      <c r="P34" s="17"/>
      <c r="Q34" s="17"/>
      <c r="R34" s="17">
        <v>418</v>
      </c>
      <c r="S34" s="19">
        <f>IF(R34=0,0,TRUNC(0.188807*(R34-210)^1.41))</f>
        <v>350</v>
      </c>
      <c r="T34" s="20"/>
    </row>
    <row r="35" spans="2:20" ht="13.5" thickBot="1">
      <c r="B35" s="13"/>
      <c r="C35" s="14" t="s">
        <v>214</v>
      </c>
      <c r="D35" s="15"/>
      <c r="E35" s="16"/>
      <c r="F35" s="17"/>
      <c r="G35" s="17"/>
      <c r="H35" s="17">
        <v>399</v>
      </c>
      <c r="I35" s="19">
        <f>IF(H35=0,0,TRUNC(0.14354*(H35-220)^1.4))</f>
        <v>204</v>
      </c>
      <c r="J35" s="20"/>
      <c r="L35" s="13"/>
      <c r="M35" s="14" t="s">
        <v>42</v>
      </c>
      <c r="N35" s="15"/>
      <c r="O35" s="16"/>
      <c r="P35" s="17"/>
      <c r="Q35" s="17"/>
      <c r="R35" s="17">
        <v>336</v>
      </c>
      <c r="S35" s="19">
        <f>IF(R35=0,0,TRUNC(0.188807*(R35-210)^1.41))</f>
        <v>172</v>
      </c>
      <c r="T35" s="20"/>
    </row>
    <row r="36" spans="2:20" ht="13.5" thickTop="1">
      <c r="B36" s="8"/>
      <c r="C36" s="3" t="s">
        <v>209</v>
      </c>
      <c r="D36" s="9"/>
      <c r="E36" s="6"/>
      <c r="F36" s="10"/>
      <c r="G36" s="10"/>
      <c r="H36" s="28">
        <v>55.7</v>
      </c>
      <c r="I36" s="12">
        <f>IF(H36=0,0,TRUNC(5.33*(H36-10)^1.1))</f>
        <v>356</v>
      </c>
      <c r="J36" s="7">
        <f>SUM(I36:I38)-MIN(I36:I38)</f>
        <v>677</v>
      </c>
      <c r="L36" s="8"/>
      <c r="M36" s="3" t="s">
        <v>220</v>
      </c>
      <c r="N36" s="9"/>
      <c r="O36" s="6"/>
      <c r="P36" s="10"/>
      <c r="Q36" s="10"/>
      <c r="R36" s="28">
        <v>33.7</v>
      </c>
      <c r="S36" s="12">
        <f>IF(R36=0,0,TRUNC(7.86*(R36-8)^1.1))</f>
        <v>279</v>
      </c>
      <c r="T36" s="7">
        <f>SUM(S36:S38)-MIN(S36:S38)</f>
        <v>564</v>
      </c>
    </row>
    <row r="37" spans="2:20" ht="12.75">
      <c r="B37" s="13" t="s">
        <v>11</v>
      </c>
      <c r="C37" s="14" t="s">
        <v>205</v>
      </c>
      <c r="D37" s="15"/>
      <c r="E37" s="16"/>
      <c r="F37" s="17"/>
      <c r="G37" s="17"/>
      <c r="H37" s="29">
        <v>51.6</v>
      </c>
      <c r="I37" s="19">
        <f>IF(H37=0,0,TRUNC(5.33*(H37-10)^1.1))</f>
        <v>321</v>
      </c>
      <c r="J37" s="20"/>
      <c r="L37" s="13" t="s">
        <v>11</v>
      </c>
      <c r="M37" s="14" t="s">
        <v>218</v>
      </c>
      <c r="N37" s="15"/>
      <c r="O37" s="16"/>
      <c r="P37" s="17"/>
      <c r="Q37" s="17"/>
      <c r="R37" s="29">
        <v>33.8</v>
      </c>
      <c r="S37" s="19">
        <f>IF(R37=0,0,TRUNC(7.86*(R37-8)^1.1))</f>
        <v>280</v>
      </c>
      <c r="T37" s="20"/>
    </row>
    <row r="38" spans="2:20" ht="13.5" thickBot="1">
      <c r="B38" s="13"/>
      <c r="C38" s="14" t="s">
        <v>215</v>
      </c>
      <c r="D38" s="15"/>
      <c r="E38" s="16"/>
      <c r="F38" s="17"/>
      <c r="G38" s="17"/>
      <c r="H38" s="29">
        <v>51.2</v>
      </c>
      <c r="I38" s="19">
        <f>IF(H38=0,0,TRUNC(5.33*(H38-10)^1.1))</f>
        <v>318</v>
      </c>
      <c r="J38" s="20"/>
      <c r="L38" s="13"/>
      <c r="M38" s="14" t="s">
        <v>22</v>
      </c>
      <c r="N38" s="15"/>
      <c r="O38" s="16"/>
      <c r="P38" s="17"/>
      <c r="Q38" s="17"/>
      <c r="R38" s="29">
        <v>34.1</v>
      </c>
      <c r="S38" s="19">
        <f>IF(R38=0,0,TRUNC(7.86*(R38-8)^1.1))</f>
        <v>284</v>
      </c>
      <c r="T38" s="20"/>
    </row>
    <row r="39" spans="2:20" ht="13.5" thickTop="1">
      <c r="B39" s="8" t="s">
        <v>12</v>
      </c>
      <c r="C39" s="3" t="s">
        <v>205</v>
      </c>
      <c r="D39" s="9"/>
      <c r="E39" s="6"/>
      <c r="F39" s="10"/>
      <c r="G39" s="10"/>
      <c r="H39" s="28">
        <v>33.96</v>
      </c>
      <c r="I39" s="12">
        <f>IF(OR(H39=0,H39&gt;44),0,TRUNC(4.86338*(44-H39)^1.81))</f>
        <v>316</v>
      </c>
      <c r="J39" s="7">
        <f>SUM(I39:I40)-MIN(I39:I40)</f>
        <v>316</v>
      </c>
      <c r="L39" s="8" t="s">
        <v>12</v>
      </c>
      <c r="M39" s="3" t="s">
        <v>216</v>
      </c>
      <c r="N39" s="9"/>
      <c r="O39" s="6"/>
      <c r="P39" s="10"/>
      <c r="Q39" s="10"/>
      <c r="R39" s="28">
        <v>36.53</v>
      </c>
      <c r="S39" s="12">
        <f>IF(OR(R39=0,R39&gt;50),0,TRUNC(3.84286*(50-R39)^1.81))</f>
        <v>425</v>
      </c>
      <c r="T39" s="7">
        <f>SUM(S39:S40)-MIN(S39:S40)</f>
        <v>425</v>
      </c>
    </row>
    <row r="40" spans="2:20" ht="13.5" thickBot="1">
      <c r="B40" s="30"/>
      <c r="C40" s="14" t="s">
        <v>213</v>
      </c>
      <c r="D40" s="15"/>
      <c r="E40" s="16"/>
      <c r="F40" s="17"/>
      <c r="G40" s="17"/>
      <c r="H40" s="29">
        <v>34.54</v>
      </c>
      <c r="I40" s="19">
        <f>IF(OR(H40=0,H40&gt;44),0,TRUNC(4.86338*(44-H40)^1.81))</f>
        <v>283</v>
      </c>
      <c r="J40" s="20"/>
      <c r="L40" s="30"/>
      <c r="M40" s="14" t="s">
        <v>220</v>
      </c>
      <c r="N40" s="15"/>
      <c r="O40" s="16"/>
      <c r="P40" s="17"/>
      <c r="Q40" s="17"/>
      <c r="R40" s="29">
        <v>37.38</v>
      </c>
      <c r="S40" s="19">
        <f>IF(OR(R40=0,R40&gt;50),0,TRUNC(3.84286*(50-R40)^1.81))</f>
        <v>378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3618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4272</v>
      </c>
    </row>
    <row r="44" spans="2:11" ht="12.75">
      <c r="B44" s="36"/>
      <c r="C44" s="36"/>
      <c r="D44" s="36"/>
      <c r="I44" s="36"/>
      <c r="J44" s="36"/>
      <c r="K44" s="36"/>
    </row>
    <row r="45" spans="2:9" ht="12.75">
      <c r="B45" s="36"/>
      <c r="I45" s="36"/>
    </row>
    <row r="46" spans="2:9" ht="12.75">
      <c r="B46" s="36"/>
      <c r="I46" s="36"/>
    </row>
    <row r="47" spans="2:9" ht="12.75">
      <c r="B47" s="36"/>
      <c r="I47" s="36"/>
    </row>
    <row r="48" spans="2:9" ht="12.75">
      <c r="B48" s="36"/>
      <c r="I48" s="36"/>
    </row>
    <row r="49" spans="2:9" ht="12.75">
      <c r="B49" s="36"/>
      <c r="I49" s="36"/>
    </row>
    <row r="50" spans="2:9" ht="12.75">
      <c r="B50" s="36"/>
      <c r="I50" s="36"/>
    </row>
    <row r="51" spans="2:9" ht="12.75">
      <c r="B51" s="36"/>
      <c r="I51" s="36"/>
    </row>
    <row r="52" spans="2:9" ht="12.75">
      <c r="B52" s="36"/>
      <c r="I52" s="36"/>
    </row>
    <row r="53" spans="2:9" ht="12.75">
      <c r="B53" s="36"/>
      <c r="I53" s="36"/>
    </row>
    <row r="54" spans="2:9" ht="12.75">
      <c r="B54" s="36"/>
      <c r="I54" s="36"/>
    </row>
    <row r="55" spans="2:9" ht="12.75">
      <c r="B55" s="36"/>
      <c r="I55" s="36"/>
    </row>
    <row r="56" spans="2:9" ht="12.75">
      <c r="B56" s="36"/>
      <c r="I56" s="36"/>
    </row>
    <row r="57" spans="2:9" ht="12.75">
      <c r="B57" s="36"/>
      <c r="I57" s="36"/>
    </row>
    <row r="58" spans="2:9" ht="12.75">
      <c r="B58" s="36"/>
      <c r="I58" s="36"/>
    </row>
    <row r="59" spans="2:9" ht="12.75">
      <c r="B59" s="36"/>
      <c r="I59" s="36"/>
    </row>
    <row r="60" spans="2:9" ht="12.75">
      <c r="B60" s="36"/>
      <c r="I60" s="36"/>
    </row>
    <row r="61" spans="2:9" ht="12.75">
      <c r="B61" s="36"/>
      <c r="I61" s="36"/>
    </row>
    <row r="62" spans="2:9" ht="12.75">
      <c r="B62" s="36"/>
      <c r="I62" s="36"/>
    </row>
    <row r="63" spans="2:9" ht="12.75">
      <c r="B63" s="36"/>
      <c r="I63" s="36"/>
    </row>
    <row r="64" spans="2:9" ht="12.75">
      <c r="B64" s="36"/>
      <c r="I64" s="36"/>
    </row>
    <row r="65" spans="2:9" ht="12.75">
      <c r="B65" s="36"/>
      <c r="I65" s="36"/>
    </row>
    <row r="66" spans="2:9" ht="12.75">
      <c r="B66" s="36"/>
      <c r="I66" s="36"/>
    </row>
    <row r="67" spans="2:9" ht="12.75">
      <c r="B67" s="36"/>
      <c r="I67" s="36"/>
    </row>
    <row r="68" spans="2:9" ht="12.75">
      <c r="B68" s="36"/>
      <c r="I68" s="36"/>
    </row>
    <row r="69" ht="12.75">
      <c r="B69" s="36"/>
    </row>
    <row r="70" ht="12.75">
      <c r="B70" s="36"/>
    </row>
    <row r="71" ht="12.75">
      <c r="B71" s="36"/>
    </row>
    <row r="72" ht="12.75">
      <c r="B72" s="36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0" customWidth="1"/>
    <col min="2" max="2" width="10.00390625" style="0" customWidth="1"/>
    <col min="3" max="3" width="32.375" style="0" customWidth="1"/>
    <col min="4" max="4" width="5.003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10.125" style="0" customWidth="1"/>
    <col min="10" max="10" width="8.50390625" style="0" customWidth="1"/>
    <col min="11" max="11" width="1.00390625" style="0" customWidth="1"/>
    <col min="12" max="12" width="10.00390625" style="0" customWidth="1"/>
    <col min="13" max="13" width="32.375" style="0" customWidth="1"/>
    <col min="14" max="14" width="5.003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10.125" style="0" customWidth="1"/>
    <col min="19" max="19" width="9.00390625" style="0" customWidth="1"/>
    <col min="20" max="20" width="8.50390625" style="0" customWidth="1"/>
    <col min="21" max="21" width="1.625" style="0" customWidth="1"/>
    <col min="22" max="22" width="32.375" style="0" customWidth="1"/>
    <col min="23" max="23" width="5.00390625" style="0" customWidth="1"/>
    <col min="24" max="24" width="9.875" style="0" hidden="1" customWidth="1"/>
    <col min="25" max="25" width="3.125" style="0" customWidth="1"/>
    <col min="26" max="26" width="1.00390625" style="0" customWidth="1"/>
    <col min="27" max="27" width="10.125" style="0" customWidth="1"/>
    <col min="28" max="28" width="9.00390625" style="0" customWidth="1"/>
    <col min="29" max="29" width="8.50390625" style="0" customWidth="1"/>
    <col min="30" max="30" width="1.625" style="0" customWidth="1"/>
  </cols>
  <sheetData>
    <row r="1" spans="2:16" ht="24" thickBot="1">
      <c r="B1" s="32" t="s">
        <v>63</v>
      </c>
      <c r="F1" s="2" t="s">
        <v>15</v>
      </c>
      <c r="L1" s="1"/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64</v>
      </c>
      <c r="D3" s="9"/>
      <c r="E3" s="6"/>
      <c r="F3" s="10"/>
      <c r="G3" s="10"/>
      <c r="H3" s="11">
        <v>8.6</v>
      </c>
      <c r="I3" s="12">
        <f>IF(OR(H3=0,H3&gt;11.26),0,TRUNC(58.015*(11.26-H3)^1.81))</f>
        <v>340</v>
      </c>
      <c r="J3" s="7">
        <f>SUM(I3:I5)-MIN(I3:I5)</f>
        <v>805</v>
      </c>
      <c r="L3" s="8">
        <v>60</v>
      </c>
      <c r="M3" s="3" t="s">
        <v>65</v>
      </c>
      <c r="N3" s="9"/>
      <c r="O3" s="6"/>
      <c r="P3" s="10"/>
      <c r="Q3" s="10"/>
      <c r="R3" s="11">
        <v>9</v>
      </c>
      <c r="S3" s="12">
        <f>IF(OR(R3=0,R3&gt;12.76),0,TRUNC(46.0849*(12.76-R3)^1.81))</f>
        <v>506</v>
      </c>
      <c r="T3" s="7">
        <f>SUM(S3:S5)-MIN(S3:S5)</f>
        <v>919</v>
      </c>
    </row>
    <row r="4" spans="2:20" ht="12.75">
      <c r="B4" s="13"/>
      <c r="C4" s="14" t="s">
        <v>66</v>
      </c>
      <c r="D4" s="15"/>
      <c r="E4" s="16"/>
      <c r="F4" s="17"/>
      <c r="G4" s="17"/>
      <c r="H4" s="18">
        <v>8.1</v>
      </c>
      <c r="I4" s="19">
        <f>IF(OR(H4=0,H4&gt;11.26),0,TRUNC(58.015*(11.26-H4)^1.81))</f>
        <v>465</v>
      </c>
      <c r="J4" s="20"/>
      <c r="L4" s="13"/>
      <c r="M4" s="14" t="s">
        <v>20</v>
      </c>
      <c r="N4" s="15"/>
      <c r="O4" s="16"/>
      <c r="P4" s="17"/>
      <c r="Q4" s="17"/>
      <c r="R4" s="18">
        <v>9.4</v>
      </c>
      <c r="S4" s="19">
        <f>IF(OR(R4=0,R4&gt;12.76),0,TRUNC(46.0849*(12.76-R4)^1.81))</f>
        <v>413</v>
      </c>
      <c r="T4" s="20"/>
    </row>
    <row r="5" spans="2:20" ht="13.5" thickBot="1">
      <c r="B5" s="13"/>
      <c r="C5" s="14" t="s">
        <v>67</v>
      </c>
      <c r="D5" s="15"/>
      <c r="E5" s="16"/>
      <c r="F5" s="17"/>
      <c r="G5" s="17"/>
      <c r="H5" s="18">
        <v>8.8</v>
      </c>
      <c r="I5" s="21">
        <f>IF(OR(H5=0,H5&gt;11.26),0,TRUNC(58.015*(11.26-H5)^1.81))</f>
        <v>295</v>
      </c>
      <c r="J5" s="20"/>
      <c r="L5" s="13"/>
      <c r="M5" s="14" t="s">
        <v>68</v>
      </c>
      <c r="N5" s="15"/>
      <c r="O5" s="16"/>
      <c r="P5" s="17"/>
      <c r="Q5" s="17"/>
      <c r="R5" s="18">
        <v>10.3</v>
      </c>
      <c r="S5" s="19">
        <f>IF(OR(R5=0,R5&gt;12.76),0,TRUNC(46.0849*(12.76-R5)^1.81))</f>
        <v>235</v>
      </c>
      <c r="T5" s="20"/>
    </row>
    <row r="6" spans="2:20" ht="13.5" thickTop="1">
      <c r="B6" s="8">
        <v>1500</v>
      </c>
      <c r="C6" s="3" t="s">
        <v>69</v>
      </c>
      <c r="D6" s="9"/>
      <c r="E6" s="6">
        <f>60*F6+H6</f>
        <v>297.2</v>
      </c>
      <c r="F6" s="10">
        <v>4</v>
      </c>
      <c r="G6" s="22" t="s">
        <v>8</v>
      </c>
      <c r="H6" s="23">
        <v>57.2</v>
      </c>
      <c r="I6" s="12">
        <f>IF(OR(E6=0,E6&gt;480),0,TRUNC(0.03768*(480-E6)^1.85))</f>
        <v>576</v>
      </c>
      <c r="J6" s="7">
        <f>SUM(I6:I8)-MIN(I6:I8)</f>
        <v>1134</v>
      </c>
      <c r="L6" s="8">
        <v>800</v>
      </c>
      <c r="M6" s="3" t="s">
        <v>34</v>
      </c>
      <c r="N6" s="9"/>
      <c r="O6" s="24">
        <f>60*P6+R6</f>
        <v>179.4</v>
      </c>
      <c r="P6" s="10">
        <v>2</v>
      </c>
      <c r="Q6" s="22" t="s">
        <v>8</v>
      </c>
      <c r="R6" s="23">
        <v>59.4</v>
      </c>
      <c r="S6" s="12">
        <f>IF(OR(O6=0,O6&gt;254),0,TRUNC(0.11193*(254-O6)^1.88))</f>
        <v>371</v>
      </c>
      <c r="T6" s="7">
        <f>SUM(S6:S8)-MIN(S6:S8)</f>
        <v>970</v>
      </c>
    </row>
    <row r="7" spans="2:20" ht="12.75">
      <c r="B7" s="13"/>
      <c r="C7" s="14" t="s">
        <v>70</v>
      </c>
      <c r="D7" s="15"/>
      <c r="E7" s="16">
        <f>60*F7+H7</f>
        <v>300.3</v>
      </c>
      <c r="F7" s="17">
        <v>5</v>
      </c>
      <c r="G7" s="25" t="s">
        <v>8</v>
      </c>
      <c r="H7" s="26">
        <v>0.3</v>
      </c>
      <c r="I7" s="19">
        <f>IF(OR(E7=0,E7&gt;480),0,TRUNC(0.03768*(480-E7)^1.85))</f>
        <v>558</v>
      </c>
      <c r="J7" s="20"/>
      <c r="L7" s="13"/>
      <c r="M7" s="14" t="s">
        <v>20</v>
      </c>
      <c r="N7" s="15"/>
      <c r="O7" s="16">
        <f>60*P7+R7</f>
        <v>164.7</v>
      </c>
      <c r="P7" s="17">
        <v>2</v>
      </c>
      <c r="Q7" s="25" t="s">
        <v>8</v>
      </c>
      <c r="R7" s="26">
        <v>44.7</v>
      </c>
      <c r="S7" s="19">
        <f>IF(OR(O7=0,O7&gt;254),0,TRUNC(0.11193*(254-O7)^1.88))</f>
        <v>520</v>
      </c>
      <c r="T7" s="20"/>
    </row>
    <row r="8" spans="2:20" ht="13.5" thickBot="1">
      <c r="B8" s="13"/>
      <c r="C8" s="14" t="s">
        <v>71</v>
      </c>
      <c r="D8" s="15"/>
      <c r="E8" s="16">
        <f>60*F8+H8</f>
        <v>350.4</v>
      </c>
      <c r="F8" s="17">
        <v>5</v>
      </c>
      <c r="G8" s="27" t="s">
        <v>8</v>
      </c>
      <c r="H8" s="26">
        <v>50.4</v>
      </c>
      <c r="I8" s="19">
        <f>IF(OR(E8=0,E8&gt;480),0,TRUNC(0.03768*(480-E8)^1.85))</f>
        <v>305</v>
      </c>
      <c r="J8" s="20"/>
      <c r="L8" s="13"/>
      <c r="M8" s="14" t="s">
        <v>65</v>
      </c>
      <c r="N8" s="15"/>
      <c r="O8" s="16">
        <f>60*P8+R8</f>
        <v>171.3</v>
      </c>
      <c r="P8" s="17">
        <v>2</v>
      </c>
      <c r="Q8" s="27" t="s">
        <v>8</v>
      </c>
      <c r="R8" s="26">
        <v>51.3</v>
      </c>
      <c r="S8" s="19">
        <f>IF(OR(O8=0,O8&gt;254),0,TRUNC(0.11193*(254-O8)^1.88))</f>
        <v>450</v>
      </c>
      <c r="T8" s="20"/>
    </row>
    <row r="9" spans="2:20" ht="13.5" thickTop="1">
      <c r="B9" s="8" t="s">
        <v>9</v>
      </c>
      <c r="C9" s="3" t="s">
        <v>40</v>
      </c>
      <c r="D9" s="9"/>
      <c r="E9" s="6"/>
      <c r="F9" s="10"/>
      <c r="G9" s="10"/>
      <c r="H9" s="10">
        <v>130</v>
      </c>
      <c r="I9" s="12">
        <f>IF(H9=0,0,TRUNC(0.8465*(H9-75)^1.42))</f>
        <v>250</v>
      </c>
      <c r="J9" s="7">
        <f>SUM(I9:I11)-MIN(I9:I11)</f>
        <v>669</v>
      </c>
      <c r="L9" s="8" t="s">
        <v>9</v>
      </c>
      <c r="M9" s="3" t="s">
        <v>38</v>
      </c>
      <c r="N9" s="9"/>
      <c r="O9" s="6"/>
      <c r="P9" s="10"/>
      <c r="Q9" s="10"/>
      <c r="R9" s="10">
        <v>120</v>
      </c>
      <c r="S9" s="12">
        <f>IF(R9=0,0,TRUNC(1.84523*(R9-75)^1.348))</f>
        <v>312</v>
      </c>
      <c r="T9" s="7">
        <f>SUM(S9:S11)-MIN(S9:S11)</f>
        <v>768</v>
      </c>
    </row>
    <row r="10" spans="2:20" ht="12.75">
      <c r="B10" s="13"/>
      <c r="C10" s="14" t="s">
        <v>72</v>
      </c>
      <c r="D10" s="15"/>
      <c r="E10" s="16"/>
      <c r="F10" s="17"/>
      <c r="G10" s="17"/>
      <c r="H10" s="17">
        <v>140</v>
      </c>
      <c r="I10" s="19">
        <f>IF(H10=0,0,TRUNC(0.8465*(H10-75)^1.42))</f>
        <v>317</v>
      </c>
      <c r="J10" s="20"/>
      <c r="L10" s="13"/>
      <c r="M10" s="14" t="s">
        <v>73</v>
      </c>
      <c r="N10" s="15"/>
      <c r="O10" s="16"/>
      <c r="P10" s="17"/>
      <c r="Q10" s="17"/>
      <c r="R10" s="17">
        <v>125</v>
      </c>
      <c r="S10" s="19">
        <f>IF(R10=0,0,TRUNC(1.84523*(R10-75)^1.348))</f>
        <v>359</v>
      </c>
      <c r="T10" s="20"/>
    </row>
    <row r="11" spans="2:20" ht="13.5" thickBot="1">
      <c r="B11" s="13"/>
      <c r="C11" s="14" t="s">
        <v>74</v>
      </c>
      <c r="D11" s="15"/>
      <c r="E11" s="16"/>
      <c r="F11" s="17"/>
      <c r="G11" s="17"/>
      <c r="H11" s="17">
        <v>145</v>
      </c>
      <c r="I11" s="19">
        <f>IF(H11=0,0,TRUNC(0.8465*(H11-75)^1.42))</f>
        <v>352</v>
      </c>
      <c r="J11" s="20"/>
      <c r="L11" s="13"/>
      <c r="M11" s="14" t="s">
        <v>34</v>
      </c>
      <c r="N11" s="15"/>
      <c r="O11" s="16"/>
      <c r="P11" s="17"/>
      <c r="Q11" s="17"/>
      <c r="R11" s="17">
        <v>130</v>
      </c>
      <c r="S11" s="19">
        <f>IF(R11=0,0,TRUNC(1.84523*(R11-75)^1.348))</f>
        <v>409</v>
      </c>
      <c r="T11" s="20"/>
    </row>
    <row r="12" spans="2:20" ht="13.5" thickTop="1">
      <c r="B12" s="8" t="s">
        <v>10</v>
      </c>
      <c r="C12" s="3" t="s">
        <v>66</v>
      </c>
      <c r="D12" s="9"/>
      <c r="E12" s="6"/>
      <c r="F12" s="10"/>
      <c r="G12" s="10"/>
      <c r="H12" s="10">
        <v>450</v>
      </c>
      <c r="I12" s="12">
        <f>IF(H12=0,0,TRUNC(0.14354*(H12-220)^1.4))</f>
        <v>290</v>
      </c>
      <c r="J12" s="7">
        <f>SUM(I12:I14)-MIN(I12:I14)</f>
        <v>556</v>
      </c>
      <c r="L12" s="8" t="s">
        <v>10</v>
      </c>
      <c r="M12" s="3" t="s">
        <v>73</v>
      </c>
      <c r="N12" s="9"/>
      <c r="O12" s="6"/>
      <c r="P12" s="10"/>
      <c r="Q12" s="10"/>
      <c r="R12" s="10">
        <v>426</v>
      </c>
      <c r="S12" s="12">
        <f>IF(R12=0,0,TRUNC(0.188807*(R12-210)^1.41))</f>
        <v>369</v>
      </c>
      <c r="T12" s="7">
        <f>SUM(S12:S14)-MIN(S12:S14)</f>
        <v>748</v>
      </c>
    </row>
    <row r="13" spans="2:20" ht="12.75">
      <c r="B13" s="13"/>
      <c r="C13" s="14" t="s">
        <v>75</v>
      </c>
      <c r="D13" s="15"/>
      <c r="E13" s="16"/>
      <c r="F13" s="17"/>
      <c r="G13" s="17"/>
      <c r="H13" s="17">
        <v>436</v>
      </c>
      <c r="I13" s="19">
        <f>IF(H13=0,0,TRUNC(0.14354*(H13-220)^1.4))</f>
        <v>266</v>
      </c>
      <c r="J13" s="20"/>
      <c r="L13" s="13"/>
      <c r="M13" s="14" t="s">
        <v>38</v>
      </c>
      <c r="N13" s="15"/>
      <c r="O13" s="16"/>
      <c r="P13" s="17"/>
      <c r="Q13" s="17"/>
      <c r="R13" s="17">
        <v>430</v>
      </c>
      <c r="S13" s="19">
        <f>IF(R13=0,0,TRUNC(0.188807*(R13-210)^1.41))</f>
        <v>379</v>
      </c>
      <c r="T13" s="20"/>
    </row>
    <row r="14" spans="2:20" ht="13.5" thickBot="1">
      <c r="B14" s="13"/>
      <c r="C14" s="14" t="s">
        <v>67</v>
      </c>
      <c r="D14" s="15"/>
      <c r="E14" s="16"/>
      <c r="F14" s="17"/>
      <c r="G14" s="17"/>
      <c r="H14" s="17">
        <v>436</v>
      </c>
      <c r="I14" s="19">
        <f>IF(H14=0,0,TRUNC(0.14354*(H14-220)^1.4))</f>
        <v>266</v>
      </c>
      <c r="J14" s="20"/>
      <c r="L14" s="13"/>
      <c r="M14" s="14" t="s">
        <v>31</v>
      </c>
      <c r="N14" s="15"/>
      <c r="O14" s="16"/>
      <c r="P14" s="17"/>
      <c r="Q14" s="17"/>
      <c r="R14" s="17">
        <v>352</v>
      </c>
      <c r="S14" s="21">
        <f>IF(R14=0,0,TRUNC(0.188807*(R14-210)^1.41))</f>
        <v>204</v>
      </c>
      <c r="T14" s="20"/>
    </row>
    <row r="15" spans="2:20" ht="13.5" thickTop="1">
      <c r="B15" s="8" t="s">
        <v>17</v>
      </c>
      <c r="C15" s="3" t="s">
        <v>76</v>
      </c>
      <c r="D15" s="9"/>
      <c r="E15" s="6"/>
      <c r="F15" s="10"/>
      <c r="G15" s="10"/>
      <c r="H15" s="28">
        <v>9.85</v>
      </c>
      <c r="I15" s="12">
        <f>IF(H15=0,0,TRUNC(51.39*(H15-1.5)^1.05))</f>
        <v>477</v>
      </c>
      <c r="J15" s="7">
        <f>SUM(I15:I17)-MIN(I15:I17)</f>
        <v>967</v>
      </c>
      <c r="L15" s="8" t="s">
        <v>17</v>
      </c>
      <c r="M15" s="3" t="s">
        <v>68</v>
      </c>
      <c r="N15" s="9"/>
      <c r="O15" s="6"/>
      <c r="P15" s="10"/>
      <c r="Q15" s="10"/>
      <c r="R15" s="28">
        <v>5.89</v>
      </c>
      <c r="S15" s="12">
        <f>IF(R15=0,0,TRUNC(56.0211*(R15-1.5)^1.05))</f>
        <v>264</v>
      </c>
      <c r="T15" s="7">
        <f>SUM(S15:S17)-MIN(S15:S17)</f>
        <v>625</v>
      </c>
    </row>
    <row r="16" spans="2:20" ht="12.75">
      <c r="B16" s="13" t="s">
        <v>18</v>
      </c>
      <c r="C16" s="14" t="s">
        <v>40</v>
      </c>
      <c r="D16" s="15"/>
      <c r="E16" s="16"/>
      <c r="F16" s="17"/>
      <c r="G16" s="17"/>
      <c r="H16" s="29">
        <v>9.67</v>
      </c>
      <c r="I16" s="19">
        <f>IF(H16=0,0,TRUNC(51.39*(H16-1.5)^1.05))</f>
        <v>466</v>
      </c>
      <c r="J16" s="20"/>
      <c r="L16" s="13" t="s">
        <v>19</v>
      </c>
      <c r="M16" s="14" t="s">
        <v>77</v>
      </c>
      <c r="N16" s="15"/>
      <c r="O16" s="16"/>
      <c r="P16" s="17"/>
      <c r="Q16" s="17"/>
      <c r="R16" s="29">
        <v>6.87</v>
      </c>
      <c r="S16" s="19">
        <f>IF(R16=0,0,TRUNC(56.0211*(R16-1.5)^1.05))</f>
        <v>327</v>
      </c>
      <c r="T16" s="20"/>
    </row>
    <row r="17" spans="2:20" ht="13.5" thickBot="1">
      <c r="B17" s="13"/>
      <c r="C17" s="14" t="s">
        <v>72</v>
      </c>
      <c r="D17" s="15"/>
      <c r="E17" s="16"/>
      <c r="F17" s="17"/>
      <c r="G17" s="17"/>
      <c r="H17" s="29">
        <v>10.08</v>
      </c>
      <c r="I17" s="19">
        <f>IF(H17=0,0,TRUNC(51.39*(H17-1.5)^1.05))</f>
        <v>490</v>
      </c>
      <c r="J17" s="20"/>
      <c r="L17" s="13"/>
      <c r="M17" s="14" t="s">
        <v>31</v>
      </c>
      <c r="N17" s="15"/>
      <c r="O17" s="16"/>
      <c r="P17" s="17"/>
      <c r="Q17" s="17"/>
      <c r="R17" s="29">
        <v>6.42</v>
      </c>
      <c r="S17" s="21">
        <f>IF(R17=0,0,TRUNC(56.0211*(R17-1.5)^1.05))</f>
        <v>298</v>
      </c>
      <c r="T17" s="20"/>
    </row>
    <row r="18" spans="2:20" ht="13.5" thickTop="1">
      <c r="B18" s="8" t="s">
        <v>12</v>
      </c>
      <c r="C18" s="3" t="s">
        <v>78</v>
      </c>
      <c r="D18" s="9"/>
      <c r="E18" s="6"/>
      <c r="F18" s="10"/>
      <c r="G18" s="10"/>
      <c r="H18" s="11">
        <v>32.3</v>
      </c>
      <c r="I18" s="12">
        <f>IF(OR(H18=0,H18&gt;44),0,TRUNC(4.86338*(44-H18)^1.81))</f>
        <v>417</v>
      </c>
      <c r="J18" s="7">
        <f>SUM(I18:I19)-MIN(I18:I19)</f>
        <v>417</v>
      </c>
      <c r="L18" s="8" t="s">
        <v>12</v>
      </c>
      <c r="M18" s="3" t="s">
        <v>79</v>
      </c>
      <c r="N18" s="9"/>
      <c r="O18" s="6"/>
      <c r="P18" s="10"/>
      <c r="Q18" s="10"/>
      <c r="R18" s="11">
        <v>34.8</v>
      </c>
      <c r="S18" s="12">
        <f>IF(OR(R18=0,R18&gt;50),0,TRUNC(3.84286*(50-R18)^1.81))</f>
        <v>529</v>
      </c>
      <c r="T18" s="7">
        <f>SUM(S18:S19)-MIN(S18:S19)</f>
        <v>529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4548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4559</v>
      </c>
    </row>
    <row r="21" spans="2:9" ht="26.25">
      <c r="B21" s="35"/>
      <c r="I21" s="35"/>
    </row>
    <row r="22" spans="2:16" ht="24" thickBot="1">
      <c r="B22" s="32" t="s">
        <v>63</v>
      </c>
      <c r="F22" s="2" t="s">
        <v>0</v>
      </c>
      <c r="L22" s="1"/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80</v>
      </c>
      <c r="D24" s="9"/>
      <c r="E24" s="6"/>
      <c r="F24" s="10"/>
      <c r="G24" s="10"/>
      <c r="H24" s="11"/>
      <c r="I24" s="12">
        <f>IF(OR(H24=0,H24&gt;11.26),0,TRUNC(58.015*(11.26-H24)^1.81))</f>
        <v>0</v>
      </c>
      <c r="J24" s="7">
        <f>SUM(I24:I26)-MIN(I24:I26)</f>
        <v>411</v>
      </c>
      <c r="L24" s="8">
        <v>60</v>
      </c>
      <c r="M24" s="3" t="s">
        <v>81</v>
      </c>
      <c r="N24" s="9"/>
      <c r="O24" s="6"/>
      <c r="P24" s="10"/>
      <c r="Q24" s="10"/>
      <c r="R24" s="11">
        <v>9.5</v>
      </c>
      <c r="S24" s="12">
        <f>IF(OR(R24=0,R24&gt;12.76),0,TRUNC(46.0849*(12.76-R24)^1.81))</f>
        <v>391</v>
      </c>
      <c r="T24" s="7">
        <f>SUM(S24:S26)-MIN(S24:S26)</f>
        <v>643</v>
      </c>
    </row>
    <row r="25" spans="2:20" ht="12.75">
      <c r="B25" s="13"/>
      <c r="C25" s="14" t="s">
        <v>82</v>
      </c>
      <c r="D25" s="15"/>
      <c r="E25" s="16"/>
      <c r="F25" s="17"/>
      <c r="G25" s="17"/>
      <c r="H25" s="18">
        <v>9.4</v>
      </c>
      <c r="I25" s="19">
        <f>IF(OR(H25=0,H25&gt;11.26),0,TRUNC(58.015*(11.26-H25)^1.81))</f>
        <v>178</v>
      </c>
      <c r="J25" s="20"/>
      <c r="L25" s="13"/>
      <c r="M25" s="14" t="s">
        <v>83</v>
      </c>
      <c r="N25" s="15"/>
      <c r="O25" s="16"/>
      <c r="P25" s="17"/>
      <c r="Q25" s="17"/>
      <c r="R25" s="18">
        <v>10.2</v>
      </c>
      <c r="S25" s="19">
        <f>IF(OR(R25=0,R25&gt;12.76),0,TRUNC(46.0849*(12.76-R25)^1.81))</f>
        <v>252</v>
      </c>
      <c r="T25" s="20"/>
    </row>
    <row r="26" spans="2:20" ht="13.5" thickBot="1">
      <c r="B26" s="13"/>
      <c r="C26" s="14" t="s">
        <v>84</v>
      </c>
      <c r="D26" s="15"/>
      <c r="E26" s="16"/>
      <c r="F26" s="17"/>
      <c r="G26" s="17"/>
      <c r="H26" s="18">
        <v>9.1</v>
      </c>
      <c r="I26" s="21">
        <f>IF(OR(H26=0,H26&gt;11.26),0,TRUNC(58.015*(11.26-H26)^1.81))</f>
        <v>233</v>
      </c>
      <c r="J26" s="20"/>
      <c r="L26" s="13"/>
      <c r="M26" s="14" t="s">
        <v>29</v>
      </c>
      <c r="N26" s="15"/>
      <c r="O26" s="16"/>
      <c r="P26" s="17"/>
      <c r="Q26" s="17"/>
      <c r="R26" s="18">
        <v>10.2</v>
      </c>
      <c r="S26" s="19">
        <f>IF(OR(R26=0,R26&gt;12.76),0,TRUNC(46.0849*(12.76-R26)^1.81))</f>
        <v>252</v>
      </c>
      <c r="T26" s="20"/>
    </row>
    <row r="27" spans="2:20" ht="13.5" thickTop="1">
      <c r="B27" s="8">
        <v>1000</v>
      </c>
      <c r="C27" s="3" t="s">
        <v>85</v>
      </c>
      <c r="D27" s="9"/>
      <c r="E27" s="6">
        <f>60*F27+H27</f>
        <v>0</v>
      </c>
      <c r="F27" s="10"/>
      <c r="G27" s="22" t="s">
        <v>8</v>
      </c>
      <c r="H27" s="23"/>
      <c r="I27" s="12">
        <f>IF(OR(E27=0,E27&gt;305.5),0,TRUNC(0.08713*(305.5-E27)^1.85))</f>
        <v>0</v>
      </c>
      <c r="J27" s="7">
        <f>SUM(I27:I29)-MIN(I27:I29)</f>
        <v>295</v>
      </c>
      <c r="L27" s="8">
        <v>600</v>
      </c>
      <c r="M27" s="3" t="s">
        <v>86</v>
      </c>
      <c r="N27" s="9"/>
      <c r="O27" s="24">
        <f>60*P27+R27</f>
        <v>136.8</v>
      </c>
      <c r="P27" s="10">
        <v>2</v>
      </c>
      <c r="Q27" s="22" t="s">
        <v>8</v>
      </c>
      <c r="R27" s="23">
        <v>16.8</v>
      </c>
      <c r="S27" s="12">
        <f>IF(OR(O27=0,O27&gt;185),0,TRUNC(0.19889*(185-O27)^1.88))</f>
        <v>290</v>
      </c>
      <c r="T27" s="7">
        <f>SUM(S27:S29)-MIN(S27:S29)</f>
        <v>604</v>
      </c>
    </row>
    <row r="28" spans="2:20" ht="12.75">
      <c r="B28" s="13"/>
      <c r="C28" s="14" t="s">
        <v>80</v>
      </c>
      <c r="D28" s="15"/>
      <c r="E28" s="16">
        <f>60*F28+H28</f>
        <v>0</v>
      </c>
      <c r="F28" s="17"/>
      <c r="G28" s="25" t="s">
        <v>8</v>
      </c>
      <c r="H28" s="26"/>
      <c r="I28" s="19">
        <f>IF(OR(E28=0,E28&gt;305.5),0,TRUNC(0.08713*(305.5-E28)^1.85))</f>
        <v>0</v>
      </c>
      <c r="J28" s="20"/>
      <c r="L28" s="13"/>
      <c r="M28" s="14" t="s">
        <v>87</v>
      </c>
      <c r="N28" s="15"/>
      <c r="O28" s="16">
        <f>60*P28+R28</f>
        <v>134.7</v>
      </c>
      <c r="P28" s="17">
        <v>2</v>
      </c>
      <c r="Q28" s="25" t="s">
        <v>8</v>
      </c>
      <c r="R28" s="26">
        <v>14.7</v>
      </c>
      <c r="S28" s="19">
        <f>IF(OR(O28=0,O28&gt;185),0,TRUNC(0.19889*(185-O28)^1.88))</f>
        <v>314</v>
      </c>
      <c r="T28" s="20"/>
    </row>
    <row r="29" spans="2:20" ht="13.5" thickBot="1">
      <c r="B29" s="13"/>
      <c r="C29" s="14" t="s">
        <v>88</v>
      </c>
      <c r="D29" s="15"/>
      <c r="E29" s="16">
        <f>60*F29+H29</f>
        <v>224.6</v>
      </c>
      <c r="F29" s="17">
        <v>3</v>
      </c>
      <c r="G29" s="27" t="s">
        <v>8</v>
      </c>
      <c r="H29" s="26">
        <v>44.6</v>
      </c>
      <c r="I29" s="19">
        <f>IF(OR(E29=0,E29&gt;305.5),0,TRUNC(0.08713*(305.5-E29)^1.85))</f>
        <v>295</v>
      </c>
      <c r="J29" s="20"/>
      <c r="L29" s="13"/>
      <c r="M29" s="14" t="s">
        <v>89</v>
      </c>
      <c r="N29" s="15"/>
      <c r="O29" s="16">
        <f>60*P29+R29</f>
        <v>165</v>
      </c>
      <c r="P29" s="17">
        <v>2</v>
      </c>
      <c r="Q29" s="27" t="s">
        <v>8</v>
      </c>
      <c r="R29" s="26">
        <v>45</v>
      </c>
      <c r="S29" s="19">
        <f>IF(OR(O29=0,O29&gt;185),0,TRUNC(0.19889*(185-O29)^1.88))</f>
        <v>55</v>
      </c>
      <c r="T29" s="20"/>
    </row>
    <row r="30" spans="2:20" ht="13.5" thickTop="1">
      <c r="B30" s="8" t="s">
        <v>9</v>
      </c>
      <c r="C30" s="3" t="s">
        <v>90</v>
      </c>
      <c r="D30" s="9"/>
      <c r="E30" s="6"/>
      <c r="F30" s="10"/>
      <c r="G30" s="10"/>
      <c r="H30" s="10"/>
      <c r="I30" s="12">
        <f>IF(H30=0,0,TRUNC(0.8465*(H30-75)^1.42))</f>
        <v>0</v>
      </c>
      <c r="J30" s="7">
        <f>SUM(I30:I32)-MIN(I30:I32)</f>
        <v>159</v>
      </c>
      <c r="L30" s="8" t="s">
        <v>9</v>
      </c>
      <c r="M30" s="3" t="s">
        <v>91</v>
      </c>
      <c r="N30" s="9"/>
      <c r="O30" s="6"/>
      <c r="P30" s="10"/>
      <c r="Q30" s="10"/>
      <c r="R30" s="10">
        <v>115</v>
      </c>
      <c r="S30" s="12">
        <f>IF(R30=0,0,TRUNC(1.84523*(R30-75)^1.348))</f>
        <v>266</v>
      </c>
      <c r="T30" s="7">
        <f>SUM(S30:S32)-MIN(S30:S32)</f>
        <v>578</v>
      </c>
    </row>
    <row r="31" spans="2:20" ht="12.75">
      <c r="B31" s="13"/>
      <c r="C31" s="14" t="s">
        <v>92</v>
      </c>
      <c r="D31" s="15"/>
      <c r="E31" s="16"/>
      <c r="F31" s="17"/>
      <c r="G31" s="17"/>
      <c r="H31" s="17"/>
      <c r="I31" s="19">
        <f>IF(H31=0,0,TRUNC(0.8465*(H31-75)^1.42))</f>
        <v>0</v>
      </c>
      <c r="J31" s="20"/>
      <c r="L31" s="13"/>
      <c r="M31" s="14" t="s">
        <v>83</v>
      </c>
      <c r="N31" s="15"/>
      <c r="O31" s="16"/>
      <c r="P31" s="17"/>
      <c r="Q31" s="17"/>
      <c r="R31" s="17">
        <v>120</v>
      </c>
      <c r="S31" s="19">
        <f>IF(R31=0,0,TRUNC(1.84523*(R31-75)^1.348))</f>
        <v>312</v>
      </c>
      <c r="T31" s="20"/>
    </row>
    <row r="32" spans="2:20" ht="13.5" thickBot="1">
      <c r="B32" s="13"/>
      <c r="C32" s="14" t="s">
        <v>93</v>
      </c>
      <c r="D32" s="15"/>
      <c r="E32" s="16"/>
      <c r="F32" s="17"/>
      <c r="G32" s="17"/>
      <c r="H32" s="17">
        <v>115</v>
      </c>
      <c r="I32" s="19">
        <f>IF(H32=0,0,TRUNC(0.8465*(H32-75)^1.42))</f>
        <v>159</v>
      </c>
      <c r="J32" s="20"/>
      <c r="L32" s="13"/>
      <c r="M32" s="14" t="s">
        <v>21</v>
      </c>
      <c r="N32" s="15"/>
      <c r="O32" s="16"/>
      <c r="P32" s="17"/>
      <c r="Q32" s="17"/>
      <c r="R32" s="17"/>
      <c r="S32" s="19">
        <f>IF(R32=0,0,TRUNC(1.84523*(R32-75)^1.348))</f>
        <v>0</v>
      </c>
      <c r="T32" s="20"/>
    </row>
    <row r="33" spans="2:20" ht="13.5" thickTop="1">
      <c r="B33" s="8" t="s">
        <v>10</v>
      </c>
      <c r="C33" s="3" t="s">
        <v>82</v>
      </c>
      <c r="D33" s="9"/>
      <c r="E33" s="6"/>
      <c r="F33" s="10"/>
      <c r="G33" s="10"/>
      <c r="H33" s="10">
        <v>420</v>
      </c>
      <c r="I33" s="12">
        <f>IF(H33=0,0,TRUNC(0.14354*(H33-220)^1.4))</f>
        <v>239</v>
      </c>
      <c r="J33" s="7">
        <f>SUM(I33:I35)-MIN(I33:I35)</f>
        <v>430</v>
      </c>
      <c r="L33" s="8" t="s">
        <v>10</v>
      </c>
      <c r="M33" s="3" t="s">
        <v>81</v>
      </c>
      <c r="N33" s="9"/>
      <c r="O33" s="6"/>
      <c r="P33" s="10"/>
      <c r="Q33" s="10"/>
      <c r="R33" s="10">
        <v>394</v>
      </c>
      <c r="S33" s="12">
        <f>IF(R33=0,0,TRUNC(0.188807*(R33-210)^1.41))</f>
        <v>294</v>
      </c>
      <c r="T33" s="7">
        <f>SUM(S33:S35)-MIN(S33:S35)</f>
        <v>575</v>
      </c>
    </row>
    <row r="34" spans="2:20" ht="12.75">
      <c r="B34" s="13"/>
      <c r="C34" s="14" t="s">
        <v>93</v>
      </c>
      <c r="D34" s="15"/>
      <c r="E34" s="16"/>
      <c r="F34" s="17"/>
      <c r="G34" s="17"/>
      <c r="H34" s="17">
        <v>391</v>
      </c>
      <c r="I34" s="19">
        <f>IF(H34=0,0,TRUNC(0.14354*(H34-220)^1.4))</f>
        <v>191</v>
      </c>
      <c r="J34" s="20"/>
      <c r="L34" s="13"/>
      <c r="M34" s="14" t="s">
        <v>91</v>
      </c>
      <c r="N34" s="15"/>
      <c r="O34" s="16"/>
      <c r="P34" s="17"/>
      <c r="Q34" s="17"/>
      <c r="R34" s="17">
        <v>388</v>
      </c>
      <c r="S34" s="19">
        <f>IF(R34=0,0,TRUNC(0.188807*(R34-210)^1.41))</f>
        <v>281</v>
      </c>
      <c r="T34" s="20"/>
    </row>
    <row r="35" spans="2:20" ht="13.5" thickBot="1">
      <c r="B35" s="13"/>
      <c r="C35" s="14" t="s">
        <v>90</v>
      </c>
      <c r="D35" s="15"/>
      <c r="E35" s="16"/>
      <c r="F35" s="17"/>
      <c r="G35" s="17"/>
      <c r="H35" s="17">
        <v>315</v>
      </c>
      <c r="I35" s="19">
        <f>IF(H35=0,0,TRUNC(0.14354*(H35-220)^1.4))</f>
        <v>84</v>
      </c>
      <c r="J35" s="20"/>
      <c r="L35" s="13"/>
      <c r="M35" s="14" t="s">
        <v>94</v>
      </c>
      <c r="N35" s="15"/>
      <c r="O35" s="16"/>
      <c r="P35" s="17"/>
      <c r="Q35" s="17"/>
      <c r="R35" s="17">
        <v>296</v>
      </c>
      <c r="S35" s="19">
        <f>IF(R35=0,0,TRUNC(0.188807*(R35-210)^1.41))</f>
        <v>100</v>
      </c>
      <c r="T35" s="20"/>
    </row>
    <row r="36" spans="2:20" ht="13.5" thickTop="1">
      <c r="B36" s="8"/>
      <c r="C36" s="3" t="s">
        <v>92</v>
      </c>
      <c r="D36" s="9"/>
      <c r="E36" s="6"/>
      <c r="F36" s="10"/>
      <c r="G36" s="10"/>
      <c r="H36" s="28">
        <v>40.6</v>
      </c>
      <c r="I36" s="12">
        <f>IF(H36=0,0,TRUNC(5.33*(H36-10)^1.1))</f>
        <v>229</v>
      </c>
      <c r="J36" s="7">
        <f>SUM(I36:I38)-MIN(I36:I38)</f>
        <v>444</v>
      </c>
      <c r="L36" s="8"/>
      <c r="M36" s="3" t="s">
        <v>21</v>
      </c>
      <c r="N36" s="9"/>
      <c r="O36" s="6"/>
      <c r="P36" s="10"/>
      <c r="Q36" s="10"/>
      <c r="R36" s="28">
        <v>37.6</v>
      </c>
      <c r="S36" s="12">
        <f>IF(R36=0,0,TRUNC(7.86*(R36-8)^1.1))</f>
        <v>326</v>
      </c>
      <c r="T36" s="7">
        <f>SUM(S36:S38)-MIN(S36:S38)</f>
        <v>575</v>
      </c>
    </row>
    <row r="37" spans="2:20" ht="12.75">
      <c r="B37" s="13" t="s">
        <v>11</v>
      </c>
      <c r="C37" s="14" t="s">
        <v>95</v>
      </c>
      <c r="D37" s="15"/>
      <c r="E37" s="16"/>
      <c r="F37" s="17"/>
      <c r="G37" s="17"/>
      <c r="H37" s="29">
        <v>38.3</v>
      </c>
      <c r="I37" s="19">
        <f>IF(H37=0,0,TRUNC(5.33*(H37-10)^1.1))</f>
        <v>210</v>
      </c>
      <c r="J37" s="20"/>
      <c r="L37" s="13" t="s">
        <v>11</v>
      </c>
      <c r="M37" s="14" t="s">
        <v>30</v>
      </c>
      <c r="N37" s="15"/>
      <c r="O37" s="16"/>
      <c r="P37" s="17"/>
      <c r="Q37" s="17"/>
      <c r="R37" s="29">
        <v>28.1</v>
      </c>
      <c r="S37" s="19">
        <f>IF(R37=0,0,TRUNC(7.86*(R37-8)^1.1))</f>
        <v>213</v>
      </c>
      <c r="T37" s="20"/>
    </row>
    <row r="38" spans="2:20" ht="13.5" thickBot="1">
      <c r="B38" s="13"/>
      <c r="C38" s="14" t="s">
        <v>96</v>
      </c>
      <c r="D38" s="15"/>
      <c r="E38" s="16"/>
      <c r="F38" s="17"/>
      <c r="G38" s="17"/>
      <c r="H38" s="29">
        <v>38.9</v>
      </c>
      <c r="I38" s="19">
        <f>IF(H38=0,0,TRUNC(5.33*(H38-10)^1.1))</f>
        <v>215</v>
      </c>
      <c r="J38" s="20"/>
      <c r="L38" s="13"/>
      <c r="M38" s="14" t="s">
        <v>97</v>
      </c>
      <c r="N38" s="15"/>
      <c r="O38" s="16"/>
      <c r="P38" s="17"/>
      <c r="Q38" s="17"/>
      <c r="R38" s="29">
        <v>31.2</v>
      </c>
      <c r="S38" s="19">
        <f>IF(R38=0,0,TRUNC(7.86*(R38-8)^1.1))</f>
        <v>249</v>
      </c>
      <c r="T38" s="20"/>
    </row>
    <row r="39" spans="2:20" ht="13.5" thickTop="1">
      <c r="B39" s="8" t="s">
        <v>12</v>
      </c>
      <c r="C39" s="3" t="s">
        <v>80</v>
      </c>
      <c r="D39" s="9"/>
      <c r="E39" s="6"/>
      <c r="F39" s="10"/>
      <c r="G39" s="10"/>
      <c r="H39" s="11">
        <v>36.7</v>
      </c>
      <c r="I39" s="12">
        <f>IF(OR(H39=0,H39&gt;44),0,TRUNC(4.86338*(44-H39)^1.81))</f>
        <v>177</v>
      </c>
      <c r="J39" s="7">
        <f>SUM(I39:I40)-MIN(I39:I40)</f>
        <v>177</v>
      </c>
      <c r="L39" s="8" t="s">
        <v>12</v>
      </c>
      <c r="M39" s="3" t="s">
        <v>81</v>
      </c>
      <c r="N39" s="9"/>
      <c r="O39" s="6"/>
      <c r="P39" s="10"/>
      <c r="Q39" s="10"/>
      <c r="R39" s="11">
        <v>38.1</v>
      </c>
      <c r="S39" s="12">
        <f>IF(OR(R39=0,R39&gt;50),0,TRUNC(3.84286*(50-R39)^1.81))</f>
        <v>339</v>
      </c>
      <c r="T39" s="7">
        <f>SUM(S39:S40)-MIN(S39:S40)</f>
        <v>339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1916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3314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.00390625" style="0" customWidth="1"/>
    <col min="2" max="2" width="10.00390625" style="0" customWidth="1"/>
    <col min="3" max="3" width="32.375" style="0" customWidth="1"/>
    <col min="4" max="4" width="5.003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10.125" style="0" customWidth="1"/>
    <col min="10" max="10" width="8.50390625" style="0" customWidth="1"/>
    <col min="11" max="11" width="1.00390625" style="0" customWidth="1"/>
    <col min="12" max="12" width="10.00390625" style="0" customWidth="1"/>
    <col min="13" max="13" width="32.375" style="0" customWidth="1"/>
    <col min="14" max="14" width="5.003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10.125" style="0" customWidth="1"/>
    <col min="19" max="19" width="9.00390625" style="0" customWidth="1"/>
    <col min="20" max="20" width="8.50390625" style="0" customWidth="1"/>
    <col min="21" max="21" width="1.625" style="0" customWidth="1"/>
  </cols>
  <sheetData>
    <row r="1" spans="2:16" ht="24" thickBot="1">
      <c r="B1" s="32" t="s">
        <v>98</v>
      </c>
      <c r="F1" s="2" t="s">
        <v>15</v>
      </c>
      <c r="L1" s="1"/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/>
      <c r="D3" s="9"/>
      <c r="E3" s="6"/>
      <c r="F3" s="10"/>
      <c r="G3" s="10"/>
      <c r="H3" s="11"/>
      <c r="I3" s="12">
        <f>IF(OR(H3=0,H3&gt;11.26),0,TRUNC(58.015*(11.26-H3)^1.81))</f>
        <v>0</v>
      </c>
      <c r="J3" s="7">
        <f>SUM(I3:I5)-MIN(I3:I5)</f>
        <v>0</v>
      </c>
      <c r="L3" s="8">
        <v>60</v>
      </c>
      <c r="M3" s="3" t="s">
        <v>99</v>
      </c>
      <c r="N3" s="9"/>
      <c r="O3" s="6"/>
      <c r="P3" s="10"/>
      <c r="Q3" s="10"/>
      <c r="R3" s="11">
        <v>9.9</v>
      </c>
      <c r="S3" s="12">
        <f>IF(OR(R3=0,R3&gt;12.76),0,TRUNC(46.0849*(12.76-R3)^1.81))</f>
        <v>308</v>
      </c>
      <c r="T3" s="7">
        <f>SUM(S3:S5)-MIN(S3:S5)</f>
        <v>597</v>
      </c>
    </row>
    <row r="4" spans="2:20" ht="12.75">
      <c r="B4" s="13"/>
      <c r="C4" s="14"/>
      <c r="D4" s="15"/>
      <c r="E4" s="16"/>
      <c r="F4" s="17"/>
      <c r="G4" s="17"/>
      <c r="H4" s="18"/>
      <c r="I4" s="19">
        <f>IF(OR(H4=0,H4&gt;11.26),0,TRUNC(58.015*(11.26-H4)^1.81))</f>
        <v>0</v>
      </c>
      <c r="J4" s="20"/>
      <c r="L4" s="13"/>
      <c r="M4" s="14" t="s">
        <v>100</v>
      </c>
      <c r="N4" s="15"/>
      <c r="O4" s="16"/>
      <c r="P4" s="17"/>
      <c r="Q4" s="17"/>
      <c r="R4" s="18">
        <v>10</v>
      </c>
      <c r="S4" s="19">
        <f>IF(OR(R4=0,R4&gt;12.76),0,TRUNC(46.0849*(12.76-R4)^1.81))</f>
        <v>289</v>
      </c>
      <c r="T4" s="20"/>
    </row>
    <row r="5" spans="2:20" ht="13.5" thickBot="1">
      <c r="B5" s="13"/>
      <c r="C5" s="14"/>
      <c r="D5" s="15"/>
      <c r="E5" s="16"/>
      <c r="F5" s="17"/>
      <c r="G5" s="17"/>
      <c r="H5" s="18"/>
      <c r="I5" s="21">
        <f>IF(OR(H5=0,H5&gt;11.26),0,TRUNC(58.015*(11.26-H5)^1.81))</f>
        <v>0</v>
      </c>
      <c r="J5" s="20"/>
      <c r="L5" s="13"/>
      <c r="M5" s="14"/>
      <c r="N5" s="15"/>
      <c r="O5" s="16"/>
      <c r="P5" s="17"/>
      <c r="Q5" s="17"/>
      <c r="R5" s="18"/>
      <c r="S5" s="19">
        <f>IF(OR(R5=0,R5&gt;12.76),0,TRUNC(46.0849*(12.76-R5)^1.81))</f>
        <v>0</v>
      </c>
      <c r="T5" s="20"/>
    </row>
    <row r="6" spans="2:20" ht="13.5" thickTop="1">
      <c r="B6" s="8">
        <v>1500</v>
      </c>
      <c r="C6" s="3"/>
      <c r="D6" s="9"/>
      <c r="E6" s="6">
        <f>60*F6+H6</f>
        <v>0</v>
      </c>
      <c r="F6" s="10"/>
      <c r="G6" s="22" t="s">
        <v>8</v>
      </c>
      <c r="H6" s="23"/>
      <c r="I6" s="12">
        <f>IF(OR(E6=0,E6&gt;480),0,TRUNC(0.03768*(480-E6)^1.85))</f>
        <v>0</v>
      </c>
      <c r="J6" s="7">
        <f>SUM(I6:I8)-MIN(I6:I8)</f>
        <v>0</v>
      </c>
      <c r="L6" s="8">
        <v>800</v>
      </c>
      <c r="M6" s="3" t="s">
        <v>28</v>
      </c>
      <c r="N6" s="9"/>
      <c r="O6" s="24">
        <f>60*P6+R6</f>
        <v>244.1</v>
      </c>
      <c r="P6" s="10">
        <v>4</v>
      </c>
      <c r="Q6" s="22" t="s">
        <v>8</v>
      </c>
      <c r="R6" s="23">
        <v>4.1</v>
      </c>
      <c r="S6" s="12">
        <f>IF(OR(O6=0,O6&gt;254),0,TRUNC(0.11193*(254-O6)^1.88))</f>
        <v>8</v>
      </c>
      <c r="T6" s="7">
        <f>SUM(S6:S8)-MIN(S6:S8)</f>
        <v>8</v>
      </c>
    </row>
    <row r="7" spans="2:20" ht="12.75">
      <c r="B7" s="13"/>
      <c r="C7" s="14"/>
      <c r="D7" s="15"/>
      <c r="E7" s="16">
        <f>60*F7+H7</f>
        <v>0</v>
      </c>
      <c r="F7" s="17"/>
      <c r="G7" s="25" t="s">
        <v>8</v>
      </c>
      <c r="H7" s="26"/>
      <c r="I7" s="19">
        <f>IF(OR(E7=0,E7&gt;480),0,TRUNC(0.03768*(480-E7)^1.85))</f>
        <v>0</v>
      </c>
      <c r="J7" s="20"/>
      <c r="L7" s="13"/>
      <c r="M7" s="14" t="s">
        <v>101</v>
      </c>
      <c r="N7" s="15"/>
      <c r="O7" s="16">
        <f>60*P7+R7</f>
        <v>267.9</v>
      </c>
      <c r="P7" s="17">
        <v>4</v>
      </c>
      <c r="Q7" s="25" t="s">
        <v>8</v>
      </c>
      <c r="R7" s="26">
        <v>27.9</v>
      </c>
      <c r="S7" s="19">
        <f>IF(OR(O7=0,O7&gt;254),0,TRUNC(0.11193*(254-O7)^1.88))</f>
        <v>0</v>
      </c>
      <c r="T7" s="20"/>
    </row>
    <row r="8" spans="2:20" ht="13.5" thickBot="1">
      <c r="B8" s="13"/>
      <c r="C8" s="14"/>
      <c r="D8" s="15"/>
      <c r="E8" s="16">
        <f>60*F8+H8</f>
        <v>0</v>
      </c>
      <c r="F8" s="17"/>
      <c r="G8" s="27" t="s">
        <v>8</v>
      </c>
      <c r="H8" s="26"/>
      <c r="I8" s="19">
        <f>IF(OR(E8=0,E8&gt;480),0,TRUNC(0.03768*(480-E8)^1.85))</f>
        <v>0</v>
      </c>
      <c r="J8" s="20"/>
      <c r="L8" s="13"/>
      <c r="M8" s="14"/>
      <c r="N8" s="15"/>
      <c r="O8" s="16">
        <f>60*P8+R8</f>
        <v>0</v>
      </c>
      <c r="P8" s="17"/>
      <c r="Q8" s="27" t="s">
        <v>8</v>
      </c>
      <c r="R8" s="26"/>
      <c r="S8" s="19">
        <f>IF(OR(O8=0,O8&gt;254),0,TRUNC(0.11193*(254-O8)^1.88))</f>
        <v>0</v>
      </c>
      <c r="T8" s="20"/>
    </row>
    <row r="9" spans="2:20" ht="13.5" thickTop="1">
      <c r="B9" s="8" t="s">
        <v>9</v>
      </c>
      <c r="C9" s="3"/>
      <c r="D9" s="9"/>
      <c r="E9" s="6"/>
      <c r="F9" s="10"/>
      <c r="G9" s="10"/>
      <c r="H9" s="10"/>
      <c r="I9" s="12">
        <f>IF(H9=0,0,TRUNC(0.8465*(H9-75)^1.42))</f>
        <v>0</v>
      </c>
      <c r="J9" s="7">
        <f>SUM(I9:I11)-MIN(I9:I11)</f>
        <v>0</v>
      </c>
      <c r="L9" s="8" t="s">
        <v>9</v>
      </c>
      <c r="M9" s="3" t="s">
        <v>41</v>
      </c>
      <c r="N9" s="9"/>
      <c r="O9" s="6"/>
      <c r="P9" s="10"/>
      <c r="Q9" s="10"/>
      <c r="R9" s="10">
        <v>150</v>
      </c>
      <c r="S9" s="12">
        <f>IF(R9=0,0,TRUNC(1.84523*(R9-75)^1.348))</f>
        <v>621</v>
      </c>
      <c r="T9" s="7">
        <f>SUM(S9:S11)-MIN(S9:S11)</f>
        <v>843</v>
      </c>
    </row>
    <row r="10" spans="2:20" ht="12.75">
      <c r="B10" s="13"/>
      <c r="C10" s="14"/>
      <c r="D10" s="15"/>
      <c r="E10" s="16"/>
      <c r="F10" s="17"/>
      <c r="G10" s="17"/>
      <c r="H10" s="17"/>
      <c r="I10" s="19">
        <f>IF(H10=0,0,TRUNC(0.8465*(H10-75)^1.42))</f>
        <v>0</v>
      </c>
      <c r="J10" s="20"/>
      <c r="L10" s="13"/>
      <c r="M10" s="14" t="s">
        <v>101</v>
      </c>
      <c r="N10" s="15"/>
      <c r="O10" s="16"/>
      <c r="P10" s="17"/>
      <c r="Q10" s="17"/>
      <c r="R10" s="17">
        <v>110</v>
      </c>
      <c r="S10" s="19">
        <f>IF(R10=0,0,TRUNC(1.84523*(R10-75)^1.348))</f>
        <v>222</v>
      </c>
      <c r="T10" s="20"/>
    </row>
    <row r="11" spans="2:20" ht="13.5" thickBot="1">
      <c r="B11" s="13"/>
      <c r="C11" s="14"/>
      <c r="D11" s="15"/>
      <c r="E11" s="16"/>
      <c r="F11" s="17"/>
      <c r="G11" s="17"/>
      <c r="H11" s="17"/>
      <c r="I11" s="19">
        <f>IF(H11=0,0,TRUNC(0.8465*(H11-75)^1.42))</f>
        <v>0</v>
      </c>
      <c r="J11" s="20"/>
      <c r="L11" s="13"/>
      <c r="M11" s="14" t="s">
        <v>102</v>
      </c>
      <c r="N11" s="15"/>
      <c r="O11" s="16"/>
      <c r="P11" s="17"/>
      <c r="Q11" s="17"/>
      <c r="R11" s="17">
        <v>110</v>
      </c>
      <c r="S11" s="19">
        <f>IF(R11=0,0,TRUNC(1.84523*(R11-75)^1.348))</f>
        <v>222</v>
      </c>
      <c r="T11" s="20"/>
    </row>
    <row r="12" spans="2:20" ht="13.5" thickTop="1">
      <c r="B12" s="8" t="s">
        <v>10</v>
      </c>
      <c r="C12" s="3"/>
      <c r="D12" s="9"/>
      <c r="E12" s="6"/>
      <c r="F12" s="10"/>
      <c r="G12" s="10"/>
      <c r="H12" s="10"/>
      <c r="I12" s="12">
        <f>IF(H12=0,0,TRUNC(0.14354*(H12-220)^1.4))</f>
        <v>0</v>
      </c>
      <c r="J12" s="7">
        <f>SUM(I12:I14)-MIN(I12:I14)</f>
        <v>0</v>
      </c>
      <c r="L12" s="8" t="s">
        <v>10</v>
      </c>
      <c r="M12" s="3" t="s">
        <v>99</v>
      </c>
      <c r="N12" s="9"/>
      <c r="O12" s="6"/>
      <c r="P12" s="10"/>
      <c r="Q12" s="10"/>
      <c r="R12" s="10">
        <v>334</v>
      </c>
      <c r="S12" s="12">
        <f>IF(R12=0,0,TRUNC(0.188807*(R12-210)^1.41))</f>
        <v>168</v>
      </c>
      <c r="T12" s="7">
        <f>SUM(S12:S14)-MIN(S12:S14)</f>
        <v>386</v>
      </c>
    </row>
    <row r="13" spans="2:20" ht="12.75">
      <c r="B13" s="13"/>
      <c r="C13" s="14"/>
      <c r="D13" s="15"/>
      <c r="E13" s="16"/>
      <c r="F13" s="17"/>
      <c r="G13" s="17"/>
      <c r="H13" s="17"/>
      <c r="I13" s="19">
        <f>IF(H13=0,0,TRUNC(0.14354*(H13-220)^1.4))</f>
        <v>0</v>
      </c>
      <c r="J13" s="20"/>
      <c r="L13" s="13"/>
      <c r="M13" s="14" t="s">
        <v>100</v>
      </c>
      <c r="N13" s="15"/>
      <c r="O13" s="16"/>
      <c r="P13" s="17"/>
      <c r="Q13" s="17"/>
      <c r="R13" s="17">
        <v>358</v>
      </c>
      <c r="S13" s="19">
        <f>IF(R13=0,0,TRUNC(0.188807*(R13-210)^1.41))</f>
        <v>216</v>
      </c>
      <c r="T13" s="20"/>
    </row>
    <row r="14" spans="2:20" ht="13.5" thickBot="1">
      <c r="B14" s="13"/>
      <c r="C14" s="14"/>
      <c r="D14" s="15"/>
      <c r="E14" s="16"/>
      <c r="F14" s="17"/>
      <c r="G14" s="17"/>
      <c r="H14" s="17"/>
      <c r="I14" s="19">
        <f>IF(H14=0,0,TRUNC(0.14354*(H14-220)^1.4))</f>
        <v>0</v>
      </c>
      <c r="J14" s="20"/>
      <c r="L14" s="13"/>
      <c r="M14" s="14" t="s">
        <v>102</v>
      </c>
      <c r="N14" s="15"/>
      <c r="O14" s="16"/>
      <c r="P14" s="17"/>
      <c r="Q14" s="17"/>
      <c r="R14" s="17">
        <v>335</v>
      </c>
      <c r="S14" s="21">
        <f>IF(R14=0,0,TRUNC(0.188807*(R14-210)^1.41))</f>
        <v>170</v>
      </c>
      <c r="T14" s="20"/>
    </row>
    <row r="15" spans="2:20" ht="13.5" thickTop="1">
      <c r="B15" s="8" t="s">
        <v>17</v>
      </c>
      <c r="C15" s="3"/>
      <c r="D15" s="9"/>
      <c r="E15" s="6"/>
      <c r="F15" s="10"/>
      <c r="G15" s="10"/>
      <c r="H15" s="28"/>
      <c r="I15" s="12">
        <f>IF(H15=0,0,TRUNC(51.39*(H15-1.5)^1.05))</f>
        <v>0</v>
      </c>
      <c r="J15" s="7">
        <f>SUM(I15:I17)-MIN(I15:I17)</f>
        <v>0</v>
      </c>
      <c r="L15" s="8" t="s">
        <v>17</v>
      </c>
      <c r="M15" s="3" t="s">
        <v>28</v>
      </c>
      <c r="N15" s="9"/>
      <c r="O15" s="6"/>
      <c r="P15" s="10"/>
      <c r="Q15" s="10"/>
      <c r="R15" s="28">
        <v>7.25</v>
      </c>
      <c r="S15" s="12">
        <f>IF(R15=0,0,TRUNC(56.0211*(R15-1.5)^1.05))</f>
        <v>351</v>
      </c>
      <c r="T15" s="7">
        <f>SUM(S15:S17)-MIN(S15:S17)</f>
        <v>675</v>
      </c>
    </row>
    <row r="16" spans="2:20" ht="12.75">
      <c r="B16" s="13" t="s">
        <v>18</v>
      </c>
      <c r="C16" s="14"/>
      <c r="D16" s="15"/>
      <c r="E16" s="16"/>
      <c r="F16" s="17"/>
      <c r="G16" s="17"/>
      <c r="H16" s="29"/>
      <c r="I16" s="19">
        <f>IF(H16=0,0,TRUNC(51.39*(H16-1.5)^1.05))</f>
        <v>0</v>
      </c>
      <c r="J16" s="20"/>
      <c r="L16" s="13" t="s">
        <v>19</v>
      </c>
      <c r="M16" s="14" t="s">
        <v>41</v>
      </c>
      <c r="N16" s="15"/>
      <c r="O16" s="16"/>
      <c r="P16" s="17"/>
      <c r="Q16" s="17"/>
      <c r="R16" s="29">
        <v>6.82</v>
      </c>
      <c r="S16" s="19">
        <f>IF(R16=0,0,TRUNC(56.0211*(R16-1.5)^1.05))</f>
        <v>324</v>
      </c>
      <c r="T16" s="20"/>
    </row>
    <row r="17" spans="2:20" ht="13.5" thickBot="1">
      <c r="B17" s="13"/>
      <c r="C17" s="14"/>
      <c r="D17" s="15"/>
      <c r="E17" s="16"/>
      <c r="F17" s="17"/>
      <c r="G17" s="17"/>
      <c r="H17" s="29"/>
      <c r="I17" s="19">
        <f>IF(H17=0,0,TRUNC(51.39*(H17-1.5)^1.05))</f>
        <v>0</v>
      </c>
      <c r="J17" s="20"/>
      <c r="L17" s="13"/>
      <c r="M17" s="14"/>
      <c r="N17" s="15"/>
      <c r="O17" s="16"/>
      <c r="P17" s="17"/>
      <c r="Q17" s="17"/>
      <c r="R17" s="29"/>
      <c r="S17" s="21">
        <f>IF(R17=0,0,TRUNC(56.0211*(R17-1.5)^1.05))</f>
        <v>0</v>
      </c>
      <c r="T17" s="20"/>
    </row>
    <row r="18" spans="2:20" ht="13.5" thickTop="1">
      <c r="B18" s="8" t="s">
        <v>12</v>
      </c>
      <c r="C18" s="3"/>
      <c r="D18" s="9"/>
      <c r="E18" s="6"/>
      <c r="F18" s="10"/>
      <c r="G18" s="10"/>
      <c r="H18" s="11"/>
      <c r="I18" s="12">
        <f>IF(OR(H18=0,H18&gt;44),0,TRUNC(4.86338*(44-H18)^1.81))</f>
        <v>0</v>
      </c>
      <c r="J18" s="7">
        <f>SUM(I18:I19)-MIN(I18:I19)</f>
        <v>0</v>
      </c>
      <c r="L18" s="8" t="s">
        <v>12</v>
      </c>
      <c r="M18" s="3" t="s">
        <v>99</v>
      </c>
      <c r="N18" s="9"/>
      <c r="O18" s="6"/>
      <c r="P18" s="10"/>
      <c r="Q18" s="10"/>
      <c r="R18" s="11">
        <v>38</v>
      </c>
      <c r="S18" s="12">
        <f>IF(OR(R18=0,R18&gt;50),0,TRUNC(3.84286*(50-R18)^1.81))</f>
        <v>345</v>
      </c>
      <c r="T18" s="7">
        <f>SUM(S18:S19)-MIN(S18:S19)</f>
        <v>345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0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2854</v>
      </c>
    </row>
    <row r="21" spans="2:9" ht="26.25">
      <c r="B21" s="35"/>
      <c r="I21" s="35"/>
    </row>
    <row r="22" spans="2:16" ht="24" thickBot="1">
      <c r="B22" s="32" t="s">
        <v>98</v>
      </c>
      <c r="F22" s="2" t="s">
        <v>0</v>
      </c>
      <c r="L22" s="1"/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103</v>
      </c>
      <c r="D24" s="9"/>
      <c r="E24" s="6"/>
      <c r="F24" s="10"/>
      <c r="G24" s="10"/>
      <c r="H24" s="11"/>
      <c r="I24" s="12">
        <f>IF(OR(H24=0,H24&gt;11.26),0,TRUNC(58.015*(11.26-H24)^1.81))</f>
        <v>0</v>
      </c>
      <c r="J24" s="7">
        <f>SUM(I24:I26)-MIN(I24:I26)</f>
        <v>0</v>
      </c>
      <c r="L24" s="8">
        <v>60</v>
      </c>
      <c r="M24" s="3" t="s">
        <v>104</v>
      </c>
      <c r="N24" s="9"/>
      <c r="O24" s="6"/>
      <c r="P24" s="10"/>
      <c r="Q24" s="10"/>
      <c r="R24" s="11">
        <v>9.3</v>
      </c>
      <c r="S24" s="12">
        <f>IF(OR(R24=0,R24&gt;12.76),0,TRUNC(46.0849*(12.76-R24)^1.81))</f>
        <v>435</v>
      </c>
      <c r="T24" s="7">
        <f>SUM(S24:S26)-MIN(S24:S26)</f>
        <v>620</v>
      </c>
    </row>
    <row r="25" spans="2:20" ht="12.75">
      <c r="B25" s="13"/>
      <c r="C25" s="14" t="s">
        <v>105</v>
      </c>
      <c r="D25" s="15"/>
      <c r="E25" s="16"/>
      <c r="F25" s="17"/>
      <c r="G25" s="17"/>
      <c r="H25" s="18"/>
      <c r="I25" s="19">
        <f>IF(OR(H25=0,H25&gt;11.26),0,TRUNC(58.015*(11.26-H25)^1.81))</f>
        <v>0</v>
      </c>
      <c r="J25" s="20"/>
      <c r="L25" s="13"/>
      <c r="M25" s="14" t="s">
        <v>106</v>
      </c>
      <c r="N25" s="15"/>
      <c r="O25" s="16"/>
      <c r="P25" s="17"/>
      <c r="Q25" s="17"/>
      <c r="R25" s="18">
        <v>10.6</v>
      </c>
      <c r="S25" s="19">
        <f>IF(OR(R25=0,R25&gt;12.76),0,TRUNC(46.0849*(12.76-R25)^1.81))</f>
        <v>185</v>
      </c>
      <c r="T25" s="20"/>
    </row>
    <row r="26" spans="2:20" ht="13.5" thickBot="1">
      <c r="B26" s="13"/>
      <c r="C26" s="14" t="s">
        <v>26</v>
      </c>
      <c r="D26" s="15"/>
      <c r="E26" s="16"/>
      <c r="F26" s="17"/>
      <c r="G26" s="17"/>
      <c r="H26" s="18"/>
      <c r="I26" s="21">
        <f>IF(OR(H26=0,H26&gt;11.26),0,TRUNC(58.015*(11.26-H26)^1.81))</f>
        <v>0</v>
      </c>
      <c r="J26" s="20"/>
      <c r="L26" s="13"/>
      <c r="M26" s="14"/>
      <c r="N26" s="15"/>
      <c r="O26" s="16"/>
      <c r="P26" s="17"/>
      <c r="Q26" s="17"/>
      <c r="R26" s="18"/>
      <c r="S26" s="19">
        <f>IF(OR(R26=0,R26&gt;12.76),0,TRUNC(46.0849*(12.76-R26)^1.81))</f>
        <v>0</v>
      </c>
      <c r="T26" s="20"/>
    </row>
    <row r="27" spans="2:20" ht="13.5" thickTop="1">
      <c r="B27" s="8">
        <v>1000</v>
      </c>
      <c r="C27" s="3" t="s">
        <v>107</v>
      </c>
      <c r="D27" s="9"/>
      <c r="E27" s="6">
        <f>60*F27+H27</f>
        <v>212.3</v>
      </c>
      <c r="F27" s="10">
        <v>3</v>
      </c>
      <c r="G27" s="22" t="s">
        <v>8</v>
      </c>
      <c r="H27" s="23">
        <v>32.3</v>
      </c>
      <c r="I27" s="12">
        <f>IF(OR(E27=0,E27&gt;305.5),0,TRUNC(0.08713*(305.5-E27)^1.85))</f>
        <v>383</v>
      </c>
      <c r="J27" s="7">
        <f>SUM(I27:I29)-MIN(I27:I29)</f>
        <v>692</v>
      </c>
      <c r="L27" s="8">
        <v>600</v>
      </c>
      <c r="M27" s="3" t="s">
        <v>108</v>
      </c>
      <c r="N27" s="9"/>
      <c r="O27" s="24">
        <f>60*P27+R27</f>
        <v>134.4</v>
      </c>
      <c r="P27" s="10">
        <v>2</v>
      </c>
      <c r="Q27" s="22" t="s">
        <v>8</v>
      </c>
      <c r="R27" s="23">
        <v>14.4</v>
      </c>
      <c r="S27" s="12">
        <f>IF(OR(O27=0,O27&gt;185),0,TRUNC(0.19889*(185-O27)^1.88))</f>
        <v>317</v>
      </c>
      <c r="T27" s="7">
        <f>SUM(S27:S29)-MIN(S27:S29)</f>
        <v>627</v>
      </c>
    </row>
    <row r="28" spans="2:20" ht="12.75">
      <c r="B28" s="13"/>
      <c r="C28" s="14" t="s">
        <v>109</v>
      </c>
      <c r="D28" s="15"/>
      <c r="E28" s="16">
        <f>60*F28+H28</f>
        <v>227</v>
      </c>
      <c r="F28" s="17">
        <v>3</v>
      </c>
      <c r="G28" s="25" t="s">
        <v>8</v>
      </c>
      <c r="H28" s="26">
        <v>47</v>
      </c>
      <c r="I28" s="19">
        <f>IF(OR(E28=0,E28&gt;305.5),0,TRUNC(0.08713*(305.5-E28)^1.85))</f>
        <v>279</v>
      </c>
      <c r="J28" s="20"/>
      <c r="L28" s="13"/>
      <c r="M28" s="14" t="s">
        <v>110</v>
      </c>
      <c r="N28" s="15"/>
      <c r="O28" s="16">
        <f>60*P28+R28</f>
        <v>135</v>
      </c>
      <c r="P28" s="17">
        <v>2</v>
      </c>
      <c r="Q28" s="25" t="s">
        <v>8</v>
      </c>
      <c r="R28" s="26">
        <v>15</v>
      </c>
      <c r="S28" s="19">
        <f>IF(OR(O28=0,O28&gt;185),0,TRUNC(0.19889*(185-O28)^1.88))</f>
        <v>310</v>
      </c>
      <c r="T28" s="20"/>
    </row>
    <row r="29" spans="2:20" ht="13.5" thickBot="1">
      <c r="B29" s="13"/>
      <c r="C29" s="14" t="s">
        <v>111</v>
      </c>
      <c r="D29" s="15"/>
      <c r="E29" s="16">
        <f>60*F29+H29</f>
        <v>222.5</v>
      </c>
      <c r="F29" s="17">
        <v>3</v>
      </c>
      <c r="G29" s="27" t="s">
        <v>8</v>
      </c>
      <c r="H29" s="26">
        <v>42.5</v>
      </c>
      <c r="I29" s="19">
        <f>IF(OR(E29=0,E29&gt;305.5),0,TRUNC(0.08713*(305.5-E29)^1.85))</f>
        <v>309</v>
      </c>
      <c r="J29" s="20"/>
      <c r="L29" s="13"/>
      <c r="M29" s="14"/>
      <c r="N29" s="15"/>
      <c r="O29" s="16">
        <f>60*P29+R29</f>
        <v>0</v>
      </c>
      <c r="P29" s="17"/>
      <c r="Q29" s="27" t="s">
        <v>8</v>
      </c>
      <c r="R29" s="26"/>
      <c r="S29" s="19">
        <f>IF(OR(O29=0,O29&gt;185),0,TRUNC(0.19889*(185-O29)^1.88))</f>
        <v>0</v>
      </c>
      <c r="T29" s="20"/>
    </row>
    <row r="30" spans="2:20" ht="13.5" thickTop="1">
      <c r="B30" s="8" t="s">
        <v>9</v>
      </c>
      <c r="C30" s="3" t="s">
        <v>103</v>
      </c>
      <c r="D30" s="9"/>
      <c r="E30" s="6"/>
      <c r="F30" s="10"/>
      <c r="G30" s="10"/>
      <c r="H30" s="10">
        <v>135</v>
      </c>
      <c r="I30" s="12">
        <f>IF(H30=0,0,TRUNC(0.8465*(H30-75)^1.42))</f>
        <v>283</v>
      </c>
      <c r="J30" s="7">
        <f>SUM(I30:I32)-MIN(I30:I32)</f>
        <v>566</v>
      </c>
      <c r="L30" s="8" t="s">
        <v>9</v>
      </c>
      <c r="M30" s="3" t="s">
        <v>112</v>
      </c>
      <c r="N30" s="9"/>
      <c r="O30" s="6"/>
      <c r="P30" s="10"/>
      <c r="Q30" s="10"/>
      <c r="R30" s="10"/>
      <c r="S30" s="12">
        <f>IF(R30=0,0,TRUNC(1.84523*(R30-75)^1.348))</f>
        <v>0</v>
      </c>
      <c r="T30" s="7">
        <f>SUM(S30:S32)-MIN(S30:S32)</f>
        <v>359</v>
      </c>
    </row>
    <row r="31" spans="2:20" ht="12.75">
      <c r="B31" s="13"/>
      <c r="C31" s="14" t="s">
        <v>26</v>
      </c>
      <c r="D31" s="15"/>
      <c r="E31" s="16"/>
      <c r="F31" s="17"/>
      <c r="G31" s="17"/>
      <c r="H31" s="17">
        <v>135</v>
      </c>
      <c r="I31" s="19">
        <f>IF(H31=0,0,TRUNC(0.8465*(H31-75)^1.42))</f>
        <v>283</v>
      </c>
      <c r="J31" s="20"/>
      <c r="L31" s="13"/>
      <c r="M31" s="14" t="s">
        <v>104</v>
      </c>
      <c r="N31" s="15"/>
      <c r="O31" s="16"/>
      <c r="P31" s="17"/>
      <c r="Q31" s="17"/>
      <c r="R31" s="17">
        <v>125</v>
      </c>
      <c r="S31" s="19">
        <f>IF(R31=0,0,TRUNC(1.84523*(R31-75)^1.348))</f>
        <v>359</v>
      </c>
      <c r="T31" s="20"/>
    </row>
    <row r="32" spans="2:20" ht="13.5" thickBot="1">
      <c r="B32" s="13"/>
      <c r="C32" s="14"/>
      <c r="D32" s="15"/>
      <c r="E32" s="16"/>
      <c r="F32" s="17"/>
      <c r="G32" s="17"/>
      <c r="H32" s="17"/>
      <c r="I32" s="19">
        <f>IF(H32=0,0,TRUNC(0.8465*(H32-75)^1.42))</f>
        <v>0</v>
      </c>
      <c r="J32" s="20"/>
      <c r="L32" s="13"/>
      <c r="M32" s="14"/>
      <c r="N32" s="15"/>
      <c r="O32" s="16"/>
      <c r="P32" s="17"/>
      <c r="Q32" s="17"/>
      <c r="R32" s="17"/>
      <c r="S32" s="19">
        <f>IF(R32=0,0,TRUNC(1.84523*(R32-75)^1.348))</f>
        <v>0</v>
      </c>
      <c r="T32" s="20"/>
    </row>
    <row r="33" spans="2:20" ht="13.5" thickTop="1">
      <c r="B33" s="8" t="s">
        <v>10</v>
      </c>
      <c r="C33" s="3" t="s">
        <v>107</v>
      </c>
      <c r="D33" s="9"/>
      <c r="E33" s="6"/>
      <c r="F33" s="10"/>
      <c r="G33" s="10"/>
      <c r="H33" s="10">
        <v>364</v>
      </c>
      <c r="I33" s="12">
        <f>IF(H33=0,0,TRUNC(0.14354*(H33-220)^1.4))</f>
        <v>150</v>
      </c>
      <c r="J33" s="7">
        <f>SUM(I33:I35)-MIN(I33:I35)</f>
        <v>364</v>
      </c>
      <c r="L33" s="8" t="s">
        <v>10</v>
      </c>
      <c r="M33" s="3" t="s">
        <v>110</v>
      </c>
      <c r="N33" s="9"/>
      <c r="O33" s="6"/>
      <c r="P33" s="10"/>
      <c r="Q33" s="10"/>
      <c r="R33" s="10">
        <v>323</v>
      </c>
      <c r="S33" s="12">
        <f>IF(R33=0,0,TRUNC(0.188807*(R33-210)^1.41))</f>
        <v>148</v>
      </c>
      <c r="T33" s="7">
        <f>SUM(S33:S35)-MIN(S33:S35)</f>
        <v>395</v>
      </c>
    </row>
    <row r="34" spans="2:20" ht="12.75">
      <c r="B34" s="13"/>
      <c r="C34" s="14" t="s">
        <v>25</v>
      </c>
      <c r="D34" s="15"/>
      <c r="E34" s="16"/>
      <c r="F34" s="17"/>
      <c r="G34" s="17"/>
      <c r="H34" s="17">
        <v>405</v>
      </c>
      <c r="I34" s="19">
        <f>IF(H34=0,0,TRUNC(0.14354*(H34-220)^1.4))</f>
        <v>214</v>
      </c>
      <c r="J34" s="20"/>
      <c r="L34" s="13"/>
      <c r="M34" s="14" t="s">
        <v>112</v>
      </c>
      <c r="N34" s="15"/>
      <c r="O34" s="16"/>
      <c r="P34" s="17"/>
      <c r="Q34" s="17"/>
      <c r="R34" s="17">
        <v>362</v>
      </c>
      <c r="S34" s="19">
        <f>IF(R34=0,0,TRUNC(0.188807*(R34-210)^1.41))</f>
        <v>225</v>
      </c>
      <c r="T34" s="20"/>
    </row>
    <row r="35" spans="2:20" ht="13.5" thickBot="1">
      <c r="B35" s="13"/>
      <c r="C35" s="14" t="s">
        <v>105</v>
      </c>
      <c r="D35" s="15"/>
      <c r="E35" s="16"/>
      <c r="F35" s="17"/>
      <c r="G35" s="17"/>
      <c r="H35" s="17">
        <v>355</v>
      </c>
      <c r="I35" s="19">
        <f>IF(H35=0,0,TRUNC(0.14354*(H35-220)^1.4))</f>
        <v>137</v>
      </c>
      <c r="J35" s="20"/>
      <c r="L35" s="13"/>
      <c r="M35" s="14" t="s">
        <v>113</v>
      </c>
      <c r="N35" s="15"/>
      <c r="O35" s="16"/>
      <c r="P35" s="17"/>
      <c r="Q35" s="17"/>
      <c r="R35" s="17">
        <v>335</v>
      </c>
      <c r="S35" s="19">
        <f>IF(R35=0,0,TRUNC(0.188807*(R35-210)^1.41))</f>
        <v>170</v>
      </c>
      <c r="T35" s="20"/>
    </row>
    <row r="36" spans="2:20" ht="13.5" thickTop="1">
      <c r="B36" s="8"/>
      <c r="C36" s="3" t="s">
        <v>25</v>
      </c>
      <c r="D36" s="9"/>
      <c r="E36" s="6"/>
      <c r="F36" s="10"/>
      <c r="G36" s="10"/>
      <c r="H36" s="28">
        <v>50</v>
      </c>
      <c r="I36" s="12">
        <f>IF(H36=0,0,TRUNC(5.33*(H36-10)^1.1))</f>
        <v>308</v>
      </c>
      <c r="J36" s="7">
        <f>SUM(I36:I38)-MIN(I36:I38)</f>
        <v>550</v>
      </c>
      <c r="L36" s="8"/>
      <c r="M36" s="3" t="s">
        <v>106</v>
      </c>
      <c r="N36" s="9"/>
      <c r="O36" s="6"/>
      <c r="P36" s="10"/>
      <c r="Q36" s="10"/>
      <c r="R36" s="28">
        <v>25.1</v>
      </c>
      <c r="S36" s="12">
        <f>IF(R36=0,0,TRUNC(7.86*(R36-8)^1.1))</f>
        <v>178</v>
      </c>
      <c r="T36" s="7">
        <f>SUM(S36:S38)-MIN(S36:S38)</f>
        <v>356</v>
      </c>
    </row>
    <row r="37" spans="2:20" ht="12.75">
      <c r="B37" s="13" t="s">
        <v>11</v>
      </c>
      <c r="C37" s="14" t="s">
        <v>114</v>
      </c>
      <c r="D37" s="15"/>
      <c r="E37" s="16"/>
      <c r="F37" s="17"/>
      <c r="G37" s="17"/>
      <c r="H37" s="29">
        <v>42.2</v>
      </c>
      <c r="I37" s="19">
        <f>IF(H37=0,0,TRUNC(5.33*(H37-10)^1.1))</f>
        <v>242</v>
      </c>
      <c r="J37" s="20"/>
      <c r="L37" s="13" t="s">
        <v>11</v>
      </c>
      <c r="M37" s="14" t="s">
        <v>113</v>
      </c>
      <c r="N37" s="15"/>
      <c r="O37" s="16"/>
      <c r="P37" s="17"/>
      <c r="Q37" s="17"/>
      <c r="R37" s="29">
        <v>25.1</v>
      </c>
      <c r="S37" s="19">
        <f>IF(R37=0,0,TRUNC(7.86*(R37-8)^1.1))</f>
        <v>178</v>
      </c>
      <c r="T37" s="20"/>
    </row>
    <row r="38" spans="2:20" ht="13.5" thickBot="1">
      <c r="B38" s="13"/>
      <c r="C38" s="14" t="s">
        <v>115</v>
      </c>
      <c r="D38" s="15"/>
      <c r="E38" s="16"/>
      <c r="F38" s="17"/>
      <c r="G38" s="17"/>
      <c r="H38" s="29"/>
      <c r="I38" s="19">
        <f>IF(H38=0,0,TRUNC(5.33*(H38-10)^1.1))</f>
        <v>0</v>
      </c>
      <c r="J38" s="20"/>
      <c r="L38" s="13"/>
      <c r="M38" s="14"/>
      <c r="N38" s="15"/>
      <c r="O38" s="16"/>
      <c r="P38" s="17"/>
      <c r="Q38" s="17"/>
      <c r="R38" s="29"/>
      <c r="S38" s="19">
        <f>IF(R38=0,0,TRUNC(7.86*(R38-8)^1.1))</f>
        <v>0</v>
      </c>
      <c r="T38" s="20"/>
    </row>
    <row r="39" spans="2:20" ht="13.5" thickTop="1">
      <c r="B39" s="8" t="s">
        <v>12</v>
      </c>
      <c r="C39" s="3" t="s">
        <v>103</v>
      </c>
      <c r="D39" s="9"/>
      <c r="E39" s="6"/>
      <c r="F39" s="10"/>
      <c r="G39" s="10"/>
      <c r="H39" s="11">
        <v>37.4</v>
      </c>
      <c r="I39" s="12">
        <f>IF(OR(H39=0,H39&gt;44),0,TRUNC(4.86338*(44-H39)^1.81))</f>
        <v>148</v>
      </c>
      <c r="J39" s="7">
        <f>SUM(I39:I40)-MIN(I39:I40)</f>
        <v>148</v>
      </c>
      <c r="L39" s="8" t="s">
        <v>12</v>
      </c>
      <c r="M39" s="3" t="s">
        <v>104</v>
      </c>
      <c r="N39" s="9"/>
      <c r="O39" s="6"/>
      <c r="P39" s="10"/>
      <c r="Q39" s="10"/>
      <c r="R39" s="11"/>
      <c r="S39" s="12">
        <f>IF(OR(R39=0,R39&gt;50),0,TRUNC(3.84286*(50-R39)^1.81))</f>
        <v>0</v>
      </c>
      <c r="T39" s="7">
        <f>SUM(S39:S40)-MIN(S39:S40)</f>
        <v>0</v>
      </c>
    </row>
    <row r="40" spans="2:20" ht="13.5" thickBot="1">
      <c r="B40" s="30"/>
      <c r="C40" s="14" t="s">
        <v>107</v>
      </c>
      <c r="D40" s="15"/>
      <c r="E40" s="16"/>
      <c r="F40" s="17"/>
      <c r="G40" s="17"/>
      <c r="H40" s="18">
        <v>38.7</v>
      </c>
      <c r="I40" s="19">
        <f>IF(OR(H40=0,H40&gt;44),0,TRUNC(4.86338*(44-H40)^1.81))</f>
        <v>99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2320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2357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M3" sqref="M3"/>
    </sheetView>
  </sheetViews>
  <sheetFormatPr defaultColWidth="9.00390625" defaultRowHeight="12.75"/>
  <cols>
    <col min="1" max="1" width="1.00390625" style="0" customWidth="1"/>
    <col min="2" max="2" width="7.50390625" style="0" customWidth="1"/>
    <col min="3" max="3" width="17.50390625" style="0" customWidth="1"/>
    <col min="4" max="4" width="1.378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5.375" style="0" customWidth="1"/>
    <col min="9" max="9" width="7.00390625" style="0" customWidth="1"/>
    <col min="10" max="10" width="8.125" style="0" customWidth="1"/>
    <col min="11" max="11" width="1.00390625" style="0" customWidth="1"/>
    <col min="12" max="12" width="7.625" style="0" customWidth="1"/>
    <col min="13" max="13" width="18.875" style="0" customWidth="1"/>
    <col min="14" max="14" width="1.378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5.875" style="0" customWidth="1"/>
    <col min="19" max="19" width="6.625" style="0" customWidth="1"/>
    <col min="20" max="20" width="8.50390625" style="0" customWidth="1"/>
    <col min="21" max="21" width="1.625" style="0" customWidth="1"/>
  </cols>
  <sheetData>
    <row r="1" spans="2:16" ht="21" thickBot="1">
      <c r="B1" s="70" t="s">
        <v>147</v>
      </c>
      <c r="F1" s="2" t="s">
        <v>15</v>
      </c>
      <c r="L1" s="70" t="s">
        <v>147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223</v>
      </c>
      <c r="D3" s="9"/>
      <c r="E3" s="6"/>
      <c r="F3" s="10"/>
      <c r="G3" s="10"/>
      <c r="H3" s="28">
        <v>8.11</v>
      </c>
      <c r="I3" s="12">
        <f>IF(OR(H3=0,H3&gt;11.5),0,TRUNC(58.015*(11.5-H3)^1.81))</f>
        <v>528</v>
      </c>
      <c r="J3" s="7">
        <f>SUM(I3:I5)-MIN(I3:I5)</f>
        <v>1020</v>
      </c>
      <c r="L3" s="8">
        <v>60</v>
      </c>
      <c r="M3" s="3" t="s">
        <v>235</v>
      </c>
      <c r="N3" s="9"/>
      <c r="O3" s="6"/>
      <c r="P3" s="10"/>
      <c r="Q3" s="10"/>
      <c r="R3" s="28">
        <v>8.27</v>
      </c>
      <c r="S3" s="9">
        <f>IF(OR(R3=0,R3&gt;13),0,TRUNC(46.0849*(13-R3)^1.81))</f>
        <v>767</v>
      </c>
      <c r="T3" s="7">
        <f>SUM(S3:S5)-MIN(S3:S5)</f>
        <v>1305</v>
      </c>
    </row>
    <row r="4" spans="2:20" ht="12.75">
      <c r="B4" s="13"/>
      <c r="C4" s="14" t="s">
        <v>224</v>
      </c>
      <c r="D4" s="15"/>
      <c r="E4" s="16"/>
      <c r="F4" s="17"/>
      <c r="G4" s="17"/>
      <c r="H4" s="29">
        <v>8.24</v>
      </c>
      <c r="I4" s="19">
        <f>IF(OR(H4=0,H4&gt;11.5),0,TRUNC(58.015*(11.5-H4)^1.81))</f>
        <v>492</v>
      </c>
      <c r="J4" s="20"/>
      <c r="L4" s="13"/>
      <c r="M4" s="14" t="s">
        <v>237</v>
      </c>
      <c r="N4" s="15"/>
      <c r="O4" s="16"/>
      <c r="P4" s="17"/>
      <c r="Q4" s="17"/>
      <c r="R4" s="29">
        <v>9.33</v>
      </c>
      <c r="S4" s="19">
        <f>IF(OR(R4=0,R4&gt;13),0,TRUNC(46.0849*(13-R4)^1.81))</f>
        <v>484</v>
      </c>
      <c r="T4" s="20"/>
    </row>
    <row r="5" spans="2:20" ht="13.5" thickBot="1">
      <c r="B5" s="13"/>
      <c r="C5" s="14" t="s">
        <v>225</v>
      </c>
      <c r="D5" s="15"/>
      <c r="E5" s="16"/>
      <c r="F5" s="17"/>
      <c r="G5" s="17"/>
      <c r="H5" s="29">
        <v>8.42</v>
      </c>
      <c r="I5" s="21">
        <f>IF(OR(H5=0,H5&gt;11.5),0,TRUNC(58.015*(11.5-H5)^1.81))</f>
        <v>444</v>
      </c>
      <c r="J5" s="20"/>
      <c r="L5" s="13"/>
      <c r="M5" s="14" t="s">
        <v>236</v>
      </c>
      <c r="N5" s="15"/>
      <c r="O5" s="16"/>
      <c r="P5" s="17"/>
      <c r="Q5" s="17"/>
      <c r="R5" s="29">
        <v>9.11</v>
      </c>
      <c r="S5" s="83">
        <f>IF(OR(R5=0,R5&gt;13),0,TRUNC(46.0849*(13-R5)^1.81))</f>
        <v>538</v>
      </c>
      <c r="T5" s="20"/>
    </row>
    <row r="6" spans="2:20" ht="13.5" thickTop="1">
      <c r="B6" s="8">
        <v>1500</v>
      </c>
      <c r="C6" s="3" t="s">
        <v>223</v>
      </c>
      <c r="D6" s="9"/>
      <c r="E6" s="6">
        <f>60*F6+H6</f>
        <v>310.74</v>
      </c>
      <c r="F6" s="10">
        <v>5</v>
      </c>
      <c r="G6" s="22" t="s">
        <v>8</v>
      </c>
      <c r="H6" s="81">
        <v>10.74</v>
      </c>
      <c r="I6" s="12">
        <f>IF(OR(E6=0,E6&gt;480),0,TRUNC(0.03768*(480-E6)^1.85))</f>
        <v>499</v>
      </c>
      <c r="J6" s="7">
        <f>SUM(I6:I8)-MIN(I6:I8)</f>
        <v>1060</v>
      </c>
      <c r="L6" s="8">
        <v>800</v>
      </c>
      <c r="M6" s="77" t="s">
        <v>238</v>
      </c>
      <c r="N6" s="9"/>
      <c r="O6" s="24">
        <f>60*P6+R6</f>
        <v>181.39</v>
      </c>
      <c r="P6" s="10">
        <v>3</v>
      </c>
      <c r="Q6" s="22" t="s">
        <v>8</v>
      </c>
      <c r="R6" s="81">
        <v>1.39</v>
      </c>
      <c r="S6" s="12">
        <f>IF(OR(O6=0,O6&gt;254),0,TRUNC(0.11193*(254-O6)^1.88))</f>
        <v>352</v>
      </c>
      <c r="T6" s="7">
        <f>SUM(S6:S8)-MIN(S6:S8)</f>
        <v>892</v>
      </c>
    </row>
    <row r="7" spans="2:20" ht="12.75">
      <c r="B7" s="13"/>
      <c r="C7" s="14" t="s">
        <v>226</v>
      </c>
      <c r="D7" s="15"/>
      <c r="E7" s="16">
        <f>60*F7+H7</f>
        <v>0</v>
      </c>
      <c r="F7" s="17"/>
      <c r="G7" s="25" t="s">
        <v>8</v>
      </c>
      <c r="H7" s="82">
        <v>0</v>
      </c>
      <c r="I7" s="19">
        <f>IF(OR(E7=0,E7&gt;480),0,TRUNC(0.03768*(480-E7)^1.85))</f>
        <v>0</v>
      </c>
      <c r="J7" s="20"/>
      <c r="L7" s="13"/>
      <c r="M7" s="78" t="s">
        <v>239</v>
      </c>
      <c r="N7" s="15"/>
      <c r="O7" s="16">
        <f>60*P7+R7</f>
        <v>172.46</v>
      </c>
      <c r="P7" s="17">
        <v>2</v>
      </c>
      <c r="Q7" s="25" t="s">
        <v>8</v>
      </c>
      <c r="R7" s="82">
        <v>52.46</v>
      </c>
      <c r="S7" s="19">
        <f>IF(OR(O7=0,O7&gt;254),0,TRUNC(0.11193*(254-O7)^1.88))</f>
        <v>438</v>
      </c>
      <c r="T7" s="20"/>
    </row>
    <row r="8" spans="2:20" ht="13.5" thickBot="1">
      <c r="B8" s="13"/>
      <c r="C8" s="14" t="s">
        <v>227</v>
      </c>
      <c r="D8" s="15"/>
      <c r="E8" s="16">
        <f>60*F8+H8</f>
        <v>299.77</v>
      </c>
      <c r="F8" s="17">
        <v>4</v>
      </c>
      <c r="G8" s="27" t="s">
        <v>8</v>
      </c>
      <c r="H8" s="82">
        <v>59.77</v>
      </c>
      <c r="I8" s="19">
        <f>IF(OR(E8=0,E8&gt;480),0,TRUNC(0.03768*(480-E8)^1.85))</f>
        <v>561</v>
      </c>
      <c r="J8" s="20"/>
      <c r="L8" s="13"/>
      <c r="M8" s="54" t="s">
        <v>21</v>
      </c>
      <c r="N8" s="15"/>
      <c r="O8" s="16">
        <f>60*P8+R8</f>
        <v>170.89</v>
      </c>
      <c r="P8" s="17">
        <v>2</v>
      </c>
      <c r="Q8" s="27" t="s">
        <v>8</v>
      </c>
      <c r="R8" s="82">
        <v>50.89</v>
      </c>
      <c r="S8" s="19">
        <f>IF(OR(O8=0,O8&gt;254),0,TRUNC(0.11193*(254-O8)^1.88))</f>
        <v>454</v>
      </c>
      <c r="T8" s="20"/>
    </row>
    <row r="9" spans="2:20" ht="13.5" thickTop="1">
      <c r="B9" s="8" t="s">
        <v>9</v>
      </c>
      <c r="C9" s="3" t="s">
        <v>228</v>
      </c>
      <c r="D9" s="9"/>
      <c r="E9" s="6"/>
      <c r="F9" s="10"/>
      <c r="G9" s="10"/>
      <c r="H9" s="10">
        <v>165</v>
      </c>
      <c r="I9" s="12">
        <f>IF(H9=0,0,TRUNC(0.8465*(H9-75)^1.42))</f>
        <v>504</v>
      </c>
      <c r="J9" s="7">
        <f>SUM(I9:I11)-MIN(I9:I11)</f>
        <v>856</v>
      </c>
      <c r="L9" s="8" t="s">
        <v>9</v>
      </c>
      <c r="M9" s="86" t="s">
        <v>240</v>
      </c>
      <c r="N9" s="9"/>
      <c r="O9" s="6"/>
      <c r="P9" s="10"/>
      <c r="Q9" s="10"/>
      <c r="R9" s="10">
        <v>130</v>
      </c>
      <c r="S9" s="12">
        <f>IF(R9=0,0,TRUNC(1.84523*(R9-75)^1.348))</f>
        <v>409</v>
      </c>
      <c r="T9" s="7">
        <f>SUM(S9:S11)-MIN(S9:S11)</f>
        <v>818</v>
      </c>
    </row>
    <row r="10" spans="2:20" ht="12.75">
      <c r="B10" s="13"/>
      <c r="C10" s="14" t="s">
        <v>229</v>
      </c>
      <c r="D10" s="15"/>
      <c r="E10" s="16"/>
      <c r="F10" s="17"/>
      <c r="G10" s="17"/>
      <c r="H10" s="17">
        <v>140</v>
      </c>
      <c r="I10" s="19">
        <f>IF(H10=0,0,TRUNC(0.8465*(H10-75)^1.42))</f>
        <v>317</v>
      </c>
      <c r="J10" s="20"/>
      <c r="L10" s="13"/>
      <c r="M10" s="48" t="s">
        <v>241</v>
      </c>
      <c r="N10" s="15"/>
      <c r="O10" s="16"/>
      <c r="P10" s="17"/>
      <c r="Q10" s="17"/>
      <c r="R10" s="17">
        <v>120</v>
      </c>
      <c r="S10" s="19">
        <f>IF(R10=0,0,TRUNC(1.84523*(R10-75)^1.348))</f>
        <v>312</v>
      </c>
      <c r="T10" s="20"/>
    </row>
    <row r="11" spans="2:20" ht="13.5" thickBot="1">
      <c r="B11" s="13"/>
      <c r="C11" s="14" t="s">
        <v>230</v>
      </c>
      <c r="D11" s="15"/>
      <c r="E11" s="16"/>
      <c r="F11" s="17"/>
      <c r="G11" s="17"/>
      <c r="H11" s="17">
        <v>145</v>
      </c>
      <c r="I11" s="19">
        <f>IF(H11=0,0,TRUNC(0.8465*(H11-75)^1.42))</f>
        <v>352</v>
      </c>
      <c r="J11" s="20"/>
      <c r="L11" s="13"/>
      <c r="M11" s="85" t="s">
        <v>106</v>
      </c>
      <c r="N11" s="15"/>
      <c r="O11" s="16"/>
      <c r="P11" s="17"/>
      <c r="Q11" s="17"/>
      <c r="R11" s="17">
        <v>130</v>
      </c>
      <c r="S11" s="19">
        <f>IF(R11=0,0,TRUNC(1.84523*(R11-75)^1.348))</f>
        <v>409</v>
      </c>
      <c r="T11" s="20"/>
    </row>
    <row r="12" spans="2:20" ht="13.5" thickTop="1">
      <c r="B12" s="8" t="s">
        <v>10</v>
      </c>
      <c r="C12" s="3" t="s">
        <v>230</v>
      </c>
      <c r="D12" s="9"/>
      <c r="E12" s="6"/>
      <c r="F12" s="10"/>
      <c r="G12" s="10"/>
      <c r="H12" s="10">
        <v>485</v>
      </c>
      <c r="I12" s="12">
        <f>IF(H12=0,0,TRUNC(0.14354*(H12-220)^1.4))</f>
        <v>354</v>
      </c>
      <c r="J12" s="7">
        <f>SUM(I12:I14)-MIN(I12:I14)</f>
        <v>662</v>
      </c>
      <c r="L12" s="8" t="s">
        <v>10</v>
      </c>
      <c r="M12" s="3" t="s">
        <v>237</v>
      </c>
      <c r="N12" s="9"/>
      <c r="O12" s="6"/>
      <c r="P12" s="10"/>
      <c r="Q12" s="10"/>
      <c r="R12" s="10">
        <v>422</v>
      </c>
      <c r="S12" s="12">
        <f>IF(R12=0,0,TRUNC(0.188807*(R12-210)^1.41))</f>
        <v>359</v>
      </c>
      <c r="T12" s="7">
        <f>SUM(S12:S14)-MIN(S12:S14)</f>
        <v>1007</v>
      </c>
    </row>
    <row r="13" spans="2:20" ht="12.75">
      <c r="B13" s="13"/>
      <c r="C13" s="14" t="s">
        <v>231</v>
      </c>
      <c r="D13" s="15"/>
      <c r="E13" s="16"/>
      <c r="F13" s="17"/>
      <c r="G13" s="17"/>
      <c r="H13" s="17">
        <v>460</v>
      </c>
      <c r="I13" s="19">
        <f>IF(H13=0,0,TRUNC(0.14354*(H13-220)^1.4))</f>
        <v>308</v>
      </c>
      <c r="J13" s="20"/>
      <c r="L13" s="13"/>
      <c r="M13" s="14" t="s">
        <v>235</v>
      </c>
      <c r="N13" s="15"/>
      <c r="O13" s="16"/>
      <c r="P13" s="17"/>
      <c r="Q13" s="17"/>
      <c r="R13" s="17">
        <v>532</v>
      </c>
      <c r="S13" s="19">
        <f>IF(R13=0,0,TRUNC(0.188807*(R13-210)^1.41))</f>
        <v>648</v>
      </c>
      <c r="T13" s="20"/>
    </row>
    <row r="14" spans="2:20" ht="13.5" thickBot="1">
      <c r="B14" s="13"/>
      <c r="C14" s="14" t="s">
        <v>225</v>
      </c>
      <c r="D14" s="15"/>
      <c r="E14" s="16"/>
      <c r="F14" s="17"/>
      <c r="G14" s="17"/>
      <c r="H14" s="17">
        <v>435</v>
      </c>
      <c r="I14" s="19">
        <f>IF(H14=0,0,TRUNC(0.14354*(H14-220)^1.4))</f>
        <v>264</v>
      </c>
      <c r="J14" s="20"/>
      <c r="L14" s="13"/>
      <c r="M14" s="14" t="s">
        <v>242</v>
      </c>
      <c r="N14" s="15"/>
      <c r="O14" s="16"/>
      <c r="P14" s="17"/>
      <c r="Q14" s="17"/>
      <c r="R14" s="17">
        <v>390</v>
      </c>
      <c r="S14" s="21">
        <f>IF(R14=0,0,TRUNC(0.188807*(R14-210)^1.41))</f>
        <v>285</v>
      </c>
      <c r="T14" s="20"/>
    </row>
    <row r="15" spans="2:20" ht="13.5" thickTop="1">
      <c r="B15" s="8" t="s">
        <v>17</v>
      </c>
      <c r="C15" s="3" t="s">
        <v>232</v>
      </c>
      <c r="D15" s="9"/>
      <c r="E15" s="6"/>
      <c r="F15" s="10"/>
      <c r="G15" s="10"/>
      <c r="H15" s="28">
        <v>11.68</v>
      </c>
      <c r="I15" s="12">
        <f>IF(H15=0,0,TRUNC(51.39*(H15-1.5)^1.05))</f>
        <v>587</v>
      </c>
      <c r="J15" s="7">
        <f>SUM(I15:I17)-MIN(I15:I17)</f>
        <v>1170</v>
      </c>
      <c r="L15" s="8" t="s">
        <v>17</v>
      </c>
      <c r="M15" s="3" t="s">
        <v>236</v>
      </c>
      <c r="N15" s="9"/>
      <c r="O15" s="6"/>
      <c r="P15" s="10"/>
      <c r="Q15" s="10"/>
      <c r="R15" s="28">
        <v>8.67</v>
      </c>
      <c r="S15" s="12">
        <f>IF(R15=0,0,TRUNC(56.0211*(R15-1.5)^1.05))</f>
        <v>443</v>
      </c>
      <c r="T15" s="7">
        <f>SUM(S15:S17)-MIN(S15:S17)</f>
        <v>838</v>
      </c>
    </row>
    <row r="16" spans="2:20" ht="12.75">
      <c r="B16" s="13" t="s">
        <v>18</v>
      </c>
      <c r="C16" s="14" t="s">
        <v>233</v>
      </c>
      <c r="D16" s="15"/>
      <c r="E16" s="16"/>
      <c r="F16" s="17"/>
      <c r="G16" s="17"/>
      <c r="H16" s="29">
        <v>9.88</v>
      </c>
      <c r="I16" s="19">
        <f>IF(H16=0,0,TRUNC(51.39*(H16-1.5)^1.05))</f>
        <v>478</v>
      </c>
      <c r="J16" s="20"/>
      <c r="L16" s="13" t="s">
        <v>19</v>
      </c>
      <c r="M16" s="14" t="s">
        <v>239</v>
      </c>
      <c r="N16" s="15"/>
      <c r="O16" s="16"/>
      <c r="P16" s="17"/>
      <c r="Q16" s="17"/>
      <c r="R16" s="29">
        <v>7.49</v>
      </c>
      <c r="S16" s="19">
        <f>IF(R16=0,0,TRUNC(56.0211*(R16-1.5)^1.05))</f>
        <v>366</v>
      </c>
      <c r="T16" s="20"/>
    </row>
    <row r="17" spans="2:20" ht="13.5" thickBot="1">
      <c r="B17" s="13"/>
      <c r="C17" s="14" t="s">
        <v>234</v>
      </c>
      <c r="D17" s="15"/>
      <c r="E17" s="16"/>
      <c r="F17" s="17"/>
      <c r="G17" s="17"/>
      <c r="H17" s="29">
        <v>11.62</v>
      </c>
      <c r="I17" s="19">
        <f>IF(H17=0,0,TRUNC(51.39*(H17-1.5)^1.05))</f>
        <v>583</v>
      </c>
      <c r="J17" s="20"/>
      <c r="L17" s="13"/>
      <c r="M17" s="14" t="s">
        <v>106</v>
      </c>
      <c r="N17" s="15"/>
      <c r="O17" s="16"/>
      <c r="P17" s="17"/>
      <c r="Q17" s="17"/>
      <c r="R17" s="29">
        <v>7.94</v>
      </c>
      <c r="S17" s="21">
        <f>IF(R17=0,0,TRUNC(56.0211*(R17-1.5)^1.05))</f>
        <v>395</v>
      </c>
      <c r="T17" s="20"/>
    </row>
    <row r="18" spans="2:20" ht="13.5" thickTop="1">
      <c r="B18" s="8" t="s">
        <v>12</v>
      </c>
      <c r="C18" s="3" t="s">
        <v>223</v>
      </c>
      <c r="D18" s="9"/>
      <c r="E18" s="6"/>
      <c r="F18" s="10"/>
      <c r="G18" s="10"/>
      <c r="H18" s="28">
        <v>31.11</v>
      </c>
      <c r="I18" s="12">
        <f>IF(OR(H18=0,H18&gt;44),0,TRUNC(4.86338*(44-H18)^1.81))</f>
        <v>497</v>
      </c>
      <c r="J18" s="7">
        <f>SUM(I18:I19)-MIN(I18:I19)</f>
        <v>497</v>
      </c>
      <c r="L18" s="8" t="s">
        <v>12</v>
      </c>
      <c r="M18" s="3" t="s">
        <v>235</v>
      </c>
      <c r="N18" s="9"/>
      <c r="O18" s="6"/>
      <c r="P18" s="10"/>
      <c r="Q18" s="10"/>
      <c r="R18" s="28">
        <v>33.37</v>
      </c>
      <c r="S18" s="12">
        <f>IF(OR(R18=0,R18&gt;50),0,TRUNC(3.84286*(50-R18)^1.81))</f>
        <v>622</v>
      </c>
      <c r="T18" s="7">
        <f>SUM(S18:S19)-MIN(S18:S19)</f>
        <v>622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5265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5482</v>
      </c>
    </row>
    <row r="21" spans="2:9" ht="26.25">
      <c r="B21" s="35"/>
      <c r="I21" s="35"/>
    </row>
    <row r="22" spans="2:16" ht="21" thickBot="1">
      <c r="B22" s="70" t="s">
        <v>147</v>
      </c>
      <c r="F22" s="2" t="s">
        <v>0</v>
      </c>
      <c r="L22" s="70" t="s">
        <v>147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243</v>
      </c>
      <c r="D24" s="9"/>
      <c r="E24" s="6"/>
      <c r="F24" s="10"/>
      <c r="G24" s="10"/>
      <c r="H24" s="28">
        <v>8.72</v>
      </c>
      <c r="I24" s="12">
        <f>IF(OR(H24=0,H24&gt;11.5),0,TRUNC(58.015*(11.5-H24)^1.81))</f>
        <v>369</v>
      </c>
      <c r="J24" s="7">
        <f>SUM(I24:I26)-MIN(I24:I26)</f>
        <v>810</v>
      </c>
      <c r="L24" s="8">
        <v>60</v>
      </c>
      <c r="M24" s="3" t="s">
        <v>254</v>
      </c>
      <c r="N24" s="9"/>
      <c r="O24" s="6"/>
      <c r="P24" s="10"/>
      <c r="Q24" s="10"/>
      <c r="R24" s="28">
        <v>8.49</v>
      </c>
      <c r="S24" s="9">
        <f>IF(OR(R24=0,R24&gt;13),0,TRUNC(46.0849*(13-R24)^1.81))</f>
        <v>704</v>
      </c>
      <c r="T24" s="7">
        <f>SUM(S24:S26)-MIN(S24:S26)</f>
        <v>1220</v>
      </c>
    </row>
    <row r="25" spans="2:20" ht="12.75">
      <c r="B25" s="13"/>
      <c r="C25" s="14" t="s">
        <v>244</v>
      </c>
      <c r="D25" s="15"/>
      <c r="E25" s="16"/>
      <c r="F25" s="17"/>
      <c r="G25" s="17"/>
      <c r="H25" s="29">
        <v>8.43</v>
      </c>
      <c r="I25" s="19">
        <f>IF(OR(H25=0,H25&gt;11.5),0,TRUNC(58.015*(11.5-H25)^1.81))</f>
        <v>441</v>
      </c>
      <c r="J25" s="20"/>
      <c r="L25" s="13"/>
      <c r="M25" s="14" t="s">
        <v>255</v>
      </c>
      <c r="N25" s="15"/>
      <c r="O25" s="16"/>
      <c r="P25" s="17"/>
      <c r="Q25" s="17"/>
      <c r="R25" s="29">
        <v>9.2</v>
      </c>
      <c r="S25" s="19">
        <f>IF(OR(R25=0,R25&gt;13),0,TRUNC(46.0849*(13-R25)^1.81))</f>
        <v>516</v>
      </c>
      <c r="T25" s="20"/>
    </row>
    <row r="26" spans="2:20" ht="13.5" thickBot="1">
      <c r="B26" s="13"/>
      <c r="C26" s="14" t="s">
        <v>245</v>
      </c>
      <c r="D26" s="15"/>
      <c r="E26" s="16"/>
      <c r="F26" s="17"/>
      <c r="G26" s="17"/>
      <c r="H26" s="29">
        <v>9.08</v>
      </c>
      <c r="I26" s="21">
        <f>IF(OR(H26=0,H26&gt;11.5),0,TRUNC(58.015*(11.5-H26)^1.81))</f>
        <v>287</v>
      </c>
      <c r="J26" s="20"/>
      <c r="L26" s="13"/>
      <c r="M26" s="14" t="s">
        <v>256</v>
      </c>
      <c r="N26" s="15"/>
      <c r="O26" s="16"/>
      <c r="P26" s="17"/>
      <c r="Q26" s="17"/>
      <c r="R26" s="29">
        <v>9.54</v>
      </c>
      <c r="S26" s="83">
        <f>IF(OR(R26=0,R26&gt;13),0,TRUNC(46.0849*(13-R26)^1.81))</f>
        <v>435</v>
      </c>
      <c r="T26" s="20"/>
    </row>
    <row r="27" spans="2:20" ht="13.5" thickTop="1">
      <c r="B27" s="8">
        <v>1000</v>
      </c>
      <c r="C27" s="3" t="s">
        <v>246</v>
      </c>
      <c r="D27" s="9"/>
      <c r="E27" s="6">
        <f>60*F27+H27</f>
        <v>194.63</v>
      </c>
      <c r="F27" s="10">
        <v>3</v>
      </c>
      <c r="G27" s="22" t="s">
        <v>8</v>
      </c>
      <c r="H27" s="81">
        <v>14.63</v>
      </c>
      <c r="I27" s="12">
        <f>IF(OR(E27=0,E27&gt;305.5),0,TRUNC(0.08713*(305.5-E27)^1.85))</f>
        <v>528</v>
      </c>
      <c r="J27" s="7">
        <f>SUM(I27:I29)-MIN(I27:I29)</f>
        <v>948</v>
      </c>
      <c r="L27" s="8">
        <v>600</v>
      </c>
      <c r="M27" s="3" t="s">
        <v>257</v>
      </c>
      <c r="N27" s="9"/>
      <c r="O27" s="24">
        <f>60*P27+R27</f>
        <v>121.48</v>
      </c>
      <c r="P27" s="10">
        <v>2</v>
      </c>
      <c r="Q27" s="22" t="s">
        <v>8</v>
      </c>
      <c r="R27" s="81">
        <v>1.48</v>
      </c>
      <c r="S27" s="12">
        <f>IF(OR(O27=0,O27&gt;185),0,TRUNC(0.19889*(185-O27)^1.88))</f>
        <v>487</v>
      </c>
      <c r="T27" s="7">
        <f>SUM(S27:S29)-MIN(S27:S29)</f>
        <v>942</v>
      </c>
    </row>
    <row r="28" spans="2:20" ht="12.75">
      <c r="B28" s="13"/>
      <c r="C28" s="14" t="s">
        <v>247</v>
      </c>
      <c r="D28" s="15"/>
      <c r="E28" s="16">
        <f>60*F28+H28</f>
        <v>207.57</v>
      </c>
      <c r="F28" s="17">
        <v>3</v>
      </c>
      <c r="G28" s="25" t="s">
        <v>8</v>
      </c>
      <c r="H28" s="82">
        <v>27.57</v>
      </c>
      <c r="I28" s="19">
        <f>IF(OR(E28=0,E28&gt;305.5),0,TRUNC(0.08713*(305.5-E28)^1.85))</f>
        <v>420</v>
      </c>
      <c r="J28" s="20"/>
      <c r="L28" s="13"/>
      <c r="M28" s="14" t="s">
        <v>81</v>
      </c>
      <c r="N28" s="15"/>
      <c r="O28" s="16">
        <f>60*P28+R28</f>
        <v>123.71</v>
      </c>
      <c r="P28" s="17">
        <v>2</v>
      </c>
      <c r="Q28" s="25" t="s">
        <v>8</v>
      </c>
      <c r="R28" s="82">
        <v>3.71</v>
      </c>
      <c r="S28" s="19">
        <f>IF(OR(O28=0,O28&gt;185),0,TRUNC(0.19889*(185-O28)^1.88))</f>
        <v>455</v>
      </c>
      <c r="T28" s="20"/>
    </row>
    <row r="29" spans="2:20" ht="13.5" thickBot="1">
      <c r="B29" s="13"/>
      <c r="C29" s="14" t="s">
        <v>248</v>
      </c>
      <c r="D29" s="15"/>
      <c r="E29" s="16">
        <f>60*F29+H29</f>
        <v>210.91</v>
      </c>
      <c r="F29" s="17">
        <v>3</v>
      </c>
      <c r="G29" s="27" t="s">
        <v>8</v>
      </c>
      <c r="H29" s="82">
        <v>30.91</v>
      </c>
      <c r="I29" s="19">
        <f>IF(OR(E29=0,E29&gt;305.5),0,TRUNC(0.08713*(305.5-E29)^1.85))</f>
        <v>393</v>
      </c>
      <c r="J29" s="20"/>
      <c r="L29" s="13"/>
      <c r="M29" s="14" t="s">
        <v>258</v>
      </c>
      <c r="N29" s="15"/>
      <c r="O29" s="16">
        <f>60*P29+R29</f>
        <v>0</v>
      </c>
      <c r="P29" s="17"/>
      <c r="Q29" s="27" t="s">
        <v>8</v>
      </c>
      <c r="R29" s="82">
        <v>0</v>
      </c>
      <c r="S29" s="19">
        <f>IF(OR(O29=0,O29&gt;185),0,TRUNC(0.19889*(185-O29)^1.88))</f>
        <v>0</v>
      </c>
      <c r="T29" s="20"/>
    </row>
    <row r="30" spans="2:20" ht="13.5" thickTop="1">
      <c r="B30" s="8" t="s">
        <v>9</v>
      </c>
      <c r="C30" s="3" t="s">
        <v>246</v>
      </c>
      <c r="D30" s="9"/>
      <c r="E30" s="6"/>
      <c r="F30" s="10"/>
      <c r="G30" s="10"/>
      <c r="H30" s="10">
        <v>140</v>
      </c>
      <c r="I30" s="12">
        <f>IF(H30=0,0,TRUNC(0.8465*(H30-75)^1.42))</f>
        <v>317</v>
      </c>
      <c r="J30" s="7">
        <f>SUM(I30:I32)-MIN(I30:I32)</f>
        <v>600</v>
      </c>
      <c r="L30" s="8" t="s">
        <v>9</v>
      </c>
      <c r="M30" s="3" t="s">
        <v>255</v>
      </c>
      <c r="N30" s="9"/>
      <c r="O30" s="6"/>
      <c r="P30" s="10"/>
      <c r="Q30" s="10"/>
      <c r="R30" s="10">
        <v>125</v>
      </c>
      <c r="S30" s="12">
        <f>IF(R30=0,0,TRUNC(1.84523*(R30-75)^1.348))</f>
        <v>359</v>
      </c>
      <c r="T30" s="7">
        <f>SUM(S30:S32)-MIN(S30:S32)</f>
        <v>581</v>
      </c>
    </row>
    <row r="31" spans="2:20" ht="12.75">
      <c r="B31" s="13"/>
      <c r="C31" s="14" t="s">
        <v>249</v>
      </c>
      <c r="D31" s="15"/>
      <c r="E31" s="16"/>
      <c r="F31" s="17"/>
      <c r="G31" s="17"/>
      <c r="H31" s="17">
        <v>120</v>
      </c>
      <c r="I31" s="19">
        <f>IF(H31=0,0,TRUNC(0.8465*(H31-75)^1.42))</f>
        <v>188</v>
      </c>
      <c r="J31" s="20"/>
      <c r="L31" s="13"/>
      <c r="M31" s="14" t="s">
        <v>259</v>
      </c>
      <c r="N31" s="15"/>
      <c r="O31" s="16"/>
      <c r="P31" s="17"/>
      <c r="Q31" s="17"/>
      <c r="R31" s="17">
        <v>105</v>
      </c>
      <c r="S31" s="19">
        <f>IF(R31=0,0,TRUNC(1.84523*(R31-75)^1.348))</f>
        <v>180</v>
      </c>
      <c r="T31" s="20"/>
    </row>
    <row r="32" spans="2:20" ht="13.5" thickBot="1">
      <c r="B32" s="13"/>
      <c r="C32" s="14" t="s">
        <v>250</v>
      </c>
      <c r="D32" s="15"/>
      <c r="E32" s="16"/>
      <c r="F32" s="17"/>
      <c r="G32" s="17"/>
      <c r="H32" s="17">
        <v>135</v>
      </c>
      <c r="I32" s="19">
        <f>IF(H32=0,0,TRUNC(0.8465*(H32-75)^1.42))</f>
        <v>283</v>
      </c>
      <c r="J32" s="20"/>
      <c r="L32" s="13"/>
      <c r="M32" s="14" t="s">
        <v>260</v>
      </c>
      <c r="N32" s="15"/>
      <c r="O32" s="16"/>
      <c r="P32" s="17"/>
      <c r="Q32" s="17"/>
      <c r="R32" s="17">
        <v>110</v>
      </c>
      <c r="S32" s="19">
        <f>IF(R32=0,0,TRUNC(1.84523*(R32-75)^1.348))</f>
        <v>222</v>
      </c>
      <c r="T32" s="20"/>
    </row>
    <row r="33" spans="2:20" ht="13.5" thickTop="1">
      <c r="B33" s="8" t="s">
        <v>10</v>
      </c>
      <c r="C33" s="3" t="s">
        <v>243</v>
      </c>
      <c r="D33" s="9"/>
      <c r="E33" s="6"/>
      <c r="F33" s="10"/>
      <c r="G33" s="10"/>
      <c r="H33" s="10">
        <v>432</v>
      </c>
      <c r="I33" s="12">
        <f>IF(H33=0,0,TRUNC(0.14354*(H33-220)^1.4))</f>
        <v>259</v>
      </c>
      <c r="J33" s="7">
        <f>SUM(I33:I35)-MIN(I33:I35)</f>
        <v>525</v>
      </c>
      <c r="L33" s="8" t="s">
        <v>10</v>
      </c>
      <c r="M33" s="3" t="s">
        <v>254</v>
      </c>
      <c r="N33" s="9"/>
      <c r="O33" s="6"/>
      <c r="P33" s="10"/>
      <c r="Q33" s="10"/>
      <c r="R33" s="10">
        <v>520</v>
      </c>
      <c r="S33" s="12">
        <f>IF(R33=0,0,TRUNC(0.188807*(R33-210)^1.41))</f>
        <v>614</v>
      </c>
      <c r="T33" s="7">
        <f>SUM(S33:S35)-MIN(S33:S35)</f>
        <v>929</v>
      </c>
    </row>
    <row r="34" spans="2:20" ht="12.75">
      <c r="B34" s="13"/>
      <c r="C34" s="14" t="s">
        <v>251</v>
      </c>
      <c r="D34" s="15"/>
      <c r="E34" s="16"/>
      <c r="F34" s="17"/>
      <c r="G34" s="17"/>
      <c r="H34" s="17">
        <v>436</v>
      </c>
      <c r="I34" s="19">
        <f>IF(H34=0,0,TRUNC(0.14354*(H34-220)^1.4))</f>
        <v>266</v>
      </c>
      <c r="J34" s="20"/>
      <c r="L34" s="13"/>
      <c r="M34" s="14" t="s">
        <v>256</v>
      </c>
      <c r="N34" s="15"/>
      <c r="O34" s="16"/>
      <c r="P34" s="17"/>
      <c r="Q34" s="17"/>
      <c r="R34" s="17">
        <v>403</v>
      </c>
      <c r="S34" s="19">
        <f>IF(R34=0,0,TRUNC(0.188807*(R34-210)^1.41))</f>
        <v>315</v>
      </c>
      <c r="T34" s="20"/>
    </row>
    <row r="35" spans="2:20" ht="13.5" thickBot="1">
      <c r="B35" s="13"/>
      <c r="C35" s="14" t="s">
        <v>245</v>
      </c>
      <c r="D35" s="15"/>
      <c r="E35" s="16"/>
      <c r="F35" s="17"/>
      <c r="G35" s="17"/>
      <c r="H35" s="17">
        <v>332</v>
      </c>
      <c r="I35" s="19">
        <f>IF(H35=0,0,TRUNC(0.14354*(H35-220)^1.4))</f>
        <v>106</v>
      </c>
      <c r="J35" s="20"/>
      <c r="L35" s="13"/>
      <c r="M35" s="14" t="s">
        <v>257</v>
      </c>
      <c r="N35" s="15"/>
      <c r="O35" s="16"/>
      <c r="P35" s="17"/>
      <c r="Q35" s="17"/>
      <c r="R35" s="17">
        <v>380</v>
      </c>
      <c r="S35" s="19">
        <f>IF(R35=0,0,TRUNC(0.188807*(R35-210)^1.41))</f>
        <v>263</v>
      </c>
      <c r="T35" s="20"/>
    </row>
    <row r="36" spans="2:20" ht="13.5" thickTop="1">
      <c r="B36" s="8"/>
      <c r="C36" s="3" t="s">
        <v>247</v>
      </c>
      <c r="D36" s="9"/>
      <c r="E36" s="6"/>
      <c r="F36" s="10"/>
      <c r="G36" s="10"/>
      <c r="H36" s="28">
        <v>46.9</v>
      </c>
      <c r="I36" s="12">
        <f>IF(H36=0,0,TRUNC(5.33*(H36-10)^1.1))</f>
        <v>282</v>
      </c>
      <c r="J36" s="7">
        <f>SUM(I36:I38)-MIN(I36:I38)</f>
        <v>570</v>
      </c>
      <c r="L36" s="8"/>
      <c r="M36" s="3" t="s">
        <v>81</v>
      </c>
      <c r="N36" s="9"/>
      <c r="O36" s="6"/>
      <c r="P36" s="10"/>
      <c r="Q36" s="10"/>
      <c r="R36" s="28">
        <v>30.8</v>
      </c>
      <c r="S36" s="12">
        <f>IF(R36=0,0,TRUNC(7.86*(R36-8)^1.1))</f>
        <v>244</v>
      </c>
      <c r="T36" s="7">
        <f>SUM(S36:S38)-MIN(S36:S38)</f>
        <v>459</v>
      </c>
    </row>
    <row r="37" spans="2:20" ht="12.75">
      <c r="B37" s="13" t="s">
        <v>11</v>
      </c>
      <c r="C37" s="14" t="s">
        <v>252</v>
      </c>
      <c r="D37" s="15"/>
      <c r="E37" s="16"/>
      <c r="F37" s="17"/>
      <c r="G37" s="17"/>
      <c r="H37" s="29">
        <v>47.7</v>
      </c>
      <c r="I37" s="19">
        <f>IF(H37=0,0,TRUNC(5.33*(H37-10)^1.1))</f>
        <v>288</v>
      </c>
      <c r="J37" s="20"/>
      <c r="L37" s="13" t="s">
        <v>11</v>
      </c>
      <c r="M37" s="14" t="s">
        <v>21</v>
      </c>
      <c r="N37" s="15"/>
      <c r="O37" s="16"/>
      <c r="P37" s="17"/>
      <c r="Q37" s="17"/>
      <c r="R37" s="29">
        <v>25.8</v>
      </c>
      <c r="S37" s="19">
        <f>IF(R37=0,0,TRUNC(7.86*(R37-8)^1.1))</f>
        <v>186</v>
      </c>
      <c r="T37" s="20"/>
    </row>
    <row r="38" spans="2:20" ht="13.5" thickBot="1">
      <c r="B38" s="13"/>
      <c r="C38" s="14" t="s">
        <v>253</v>
      </c>
      <c r="D38" s="15"/>
      <c r="E38" s="16"/>
      <c r="F38" s="17"/>
      <c r="G38" s="17"/>
      <c r="H38" s="29">
        <v>46.4</v>
      </c>
      <c r="I38" s="19">
        <f>IF(H38=0,0,TRUNC(5.33*(H38-10)^1.1))</f>
        <v>277</v>
      </c>
      <c r="J38" s="20"/>
      <c r="L38" s="13"/>
      <c r="M38" s="14" t="s">
        <v>261</v>
      </c>
      <c r="N38" s="15"/>
      <c r="O38" s="16"/>
      <c r="P38" s="17"/>
      <c r="Q38" s="17"/>
      <c r="R38" s="29">
        <v>28.3</v>
      </c>
      <c r="S38" s="19">
        <f>IF(R38=0,0,TRUNC(7.86*(R38-8)^1.1))</f>
        <v>215</v>
      </c>
      <c r="T38" s="20"/>
    </row>
    <row r="39" spans="2:20" ht="13.5" thickTop="1">
      <c r="B39" s="8" t="s">
        <v>12</v>
      </c>
      <c r="C39" s="3" t="s">
        <v>244</v>
      </c>
      <c r="D39" s="9"/>
      <c r="E39" s="6"/>
      <c r="F39" s="10"/>
      <c r="G39" s="10"/>
      <c r="H39" s="28">
        <v>32.4</v>
      </c>
      <c r="I39" s="12">
        <f>IF(OR(H39=0,H39&gt;44),0,TRUNC(4.86338*(44-H39)^1.81))</f>
        <v>410</v>
      </c>
      <c r="J39" s="7">
        <f>SUM(I39:I40)-MIN(I39:I40)</f>
        <v>410</v>
      </c>
      <c r="L39" s="8" t="s">
        <v>12</v>
      </c>
      <c r="M39" s="3" t="s">
        <v>254</v>
      </c>
      <c r="N39" s="9"/>
      <c r="O39" s="6"/>
      <c r="P39" s="10"/>
      <c r="Q39" s="10"/>
      <c r="R39" s="28">
        <v>35.88</v>
      </c>
      <c r="S39" s="12">
        <f>IF(OR(R39=0,R39&gt;50),0,TRUNC(3.84286*(50-R39)^1.81))</f>
        <v>463</v>
      </c>
      <c r="T39" s="7">
        <f>SUM(S39:S40)-MIN(S39:S40)</f>
        <v>463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3863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4594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T42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.00390625" style="0" customWidth="1"/>
    <col min="2" max="2" width="6.125" style="0" customWidth="1"/>
    <col min="3" max="3" width="16.625" style="0" customWidth="1"/>
    <col min="4" max="4" width="1.378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6.625" style="0" customWidth="1"/>
    <col min="9" max="9" width="7.625" style="0" customWidth="1"/>
    <col min="10" max="10" width="6.875" style="0" customWidth="1"/>
    <col min="11" max="11" width="1.00390625" style="0" customWidth="1"/>
    <col min="12" max="12" width="6.375" style="0" customWidth="1"/>
    <col min="13" max="13" width="20.875" style="0" customWidth="1"/>
    <col min="14" max="14" width="1.492187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00390625" style="0" customWidth="1"/>
    <col min="19" max="19" width="7.375" style="0" customWidth="1"/>
    <col min="20" max="20" width="7.125" style="0" customWidth="1"/>
    <col min="21" max="21" width="1.625" style="0" customWidth="1"/>
  </cols>
  <sheetData>
    <row r="1" spans="2:16" ht="24" thickBot="1">
      <c r="B1" s="32" t="s">
        <v>138</v>
      </c>
      <c r="F1" s="2" t="s">
        <v>15</v>
      </c>
      <c r="L1" s="32" t="s">
        <v>138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270</v>
      </c>
      <c r="D3" s="9"/>
      <c r="E3" s="6"/>
      <c r="F3" s="10"/>
      <c r="G3" s="10"/>
      <c r="H3" s="28">
        <v>8.08</v>
      </c>
      <c r="I3" s="12">
        <f>IF(OR(H3=0,H3&gt;11.5),0,TRUNC(58.015*(11.5-H3)^1.81))</f>
        <v>537</v>
      </c>
      <c r="J3" s="7">
        <f>SUM(I3:I5)-MIN(I3:I5)</f>
        <v>968</v>
      </c>
      <c r="L3" s="8">
        <v>60</v>
      </c>
      <c r="M3" s="3" t="s">
        <v>279</v>
      </c>
      <c r="N3" s="9"/>
      <c r="O3" s="6"/>
      <c r="P3" s="10"/>
      <c r="Q3" s="10"/>
      <c r="R3" s="28">
        <v>8.81</v>
      </c>
      <c r="S3" s="9">
        <f>IF(OR(R3=0,R3&gt;13),0,TRUNC(46.0849*(13-R3)^1.81))</f>
        <v>616</v>
      </c>
      <c r="T3" s="7">
        <f>SUM(S3:S5)-MIN(S3:S5)</f>
        <v>1103</v>
      </c>
    </row>
    <row r="4" spans="2:20" ht="12.75">
      <c r="B4" s="13"/>
      <c r="C4" s="14" t="s">
        <v>568</v>
      </c>
      <c r="D4" s="15"/>
      <c r="E4" s="16"/>
      <c r="F4" s="17"/>
      <c r="G4" s="17"/>
      <c r="H4" s="29" t="s">
        <v>581</v>
      </c>
      <c r="I4" s="19">
        <f>IF(OR(H4=0,H4&gt;11.5),0,TRUNC(58.015*(11.5-H4)^1.81))</f>
        <v>0</v>
      </c>
      <c r="J4" s="20"/>
      <c r="L4" s="13"/>
      <c r="M4" s="14" t="s">
        <v>280</v>
      </c>
      <c r="N4" s="15"/>
      <c r="O4" s="16"/>
      <c r="P4" s="17"/>
      <c r="Q4" s="17"/>
      <c r="R4" s="29">
        <v>9.97</v>
      </c>
      <c r="S4" s="19">
        <f>IF(OR(R4=0,R4&gt;13),0,TRUNC(46.0849*(13-R4)^1.81))</f>
        <v>342</v>
      </c>
      <c r="T4" s="20"/>
    </row>
    <row r="5" spans="2:20" ht="13.5" thickBot="1">
      <c r="B5" s="13"/>
      <c r="C5" s="14" t="s">
        <v>271</v>
      </c>
      <c r="D5" s="15"/>
      <c r="E5" s="16"/>
      <c r="F5" s="17"/>
      <c r="G5" s="17"/>
      <c r="H5" s="29">
        <v>8.47</v>
      </c>
      <c r="I5" s="21">
        <f>IF(OR(H5=0,H5&gt;11.5),0,TRUNC(58.015*(11.5-H5)^1.81))</f>
        <v>431</v>
      </c>
      <c r="J5" s="20"/>
      <c r="L5" s="13"/>
      <c r="M5" s="14" t="s">
        <v>281</v>
      </c>
      <c r="N5" s="15"/>
      <c r="O5" s="16"/>
      <c r="P5" s="17"/>
      <c r="Q5" s="17"/>
      <c r="R5" s="29">
        <v>9.32</v>
      </c>
      <c r="S5" s="83">
        <f>IF(OR(R5=0,R5&gt;13),0,TRUNC(46.0849*(13-R5)^1.81))</f>
        <v>487</v>
      </c>
      <c r="T5" s="20"/>
    </row>
    <row r="6" spans="2:20" ht="13.5" thickTop="1">
      <c r="B6" s="8">
        <v>1500</v>
      </c>
      <c r="C6" s="3" t="s">
        <v>272</v>
      </c>
      <c r="D6" s="9"/>
      <c r="E6" s="6">
        <f>60*F6+H6</f>
        <v>0</v>
      </c>
      <c r="F6" s="10"/>
      <c r="G6" s="22" t="s">
        <v>8</v>
      </c>
      <c r="H6" s="81">
        <v>0</v>
      </c>
      <c r="I6" s="12">
        <f>IF(OR(E6=0,E6&gt;480),0,TRUNC(0.03768*(480-E6)^1.85))</f>
        <v>0</v>
      </c>
      <c r="J6" s="7">
        <f>SUM(I6:I8)-MIN(I6:I8)</f>
        <v>714</v>
      </c>
      <c r="L6" s="8">
        <v>800</v>
      </c>
      <c r="M6" s="3" t="s">
        <v>282</v>
      </c>
      <c r="N6" s="9"/>
      <c r="O6" s="24">
        <f>60*P6+R6</f>
        <v>190.87</v>
      </c>
      <c r="P6" s="10">
        <v>3</v>
      </c>
      <c r="Q6" s="22" t="s">
        <v>8</v>
      </c>
      <c r="R6" s="81">
        <v>10.87</v>
      </c>
      <c r="S6" s="12">
        <f>IF(OR(O6=0,O6&gt;254),0,TRUNC(0.11193*(254-O6)^1.88))</f>
        <v>271</v>
      </c>
      <c r="T6" s="7">
        <f>SUM(S6:S8)-MIN(S6:S8)</f>
        <v>417</v>
      </c>
    </row>
    <row r="7" spans="2:20" ht="12.75">
      <c r="B7" s="13"/>
      <c r="C7" s="14" t="s">
        <v>273</v>
      </c>
      <c r="D7" s="15"/>
      <c r="E7" s="16">
        <f>60*F7+H7</f>
        <v>339.06</v>
      </c>
      <c r="F7" s="17">
        <v>5</v>
      </c>
      <c r="G7" s="25" t="s">
        <v>8</v>
      </c>
      <c r="H7" s="82">
        <v>39.06</v>
      </c>
      <c r="I7" s="19">
        <f>IF(OR(E7=0,E7&gt;480),0,TRUNC(0.03768*(480-E7)^1.85))</f>
        <v>356</v>
      </c>
      <c r="J7" s="20"/>
      <c r="L7" s="13"/>
      <c r="M7" s="14" t="s">
        <v>280</v>
      </c>
      <c r="N7" s="15"/>
      <c r="O7" s="16">
        <f>60*P7+R7</f>
        <v>211.35</v>
      </c>
      <c r="P7" s="17">
        <v>3</v>
      </c>
      <c r="Q7" s="25" t="s">
        <v>8</v>
      </c>
      <c r="R7" s="82">
        <v>31.35</v>
      </c>
      <c r="S7" s="19">
        <f>IF(OR(O7=0,O7&gt;254),0,TRUNC(0.11193*(254-O7)^1.88))</f>
        <v>129</v>
      </c>
      <c r="T7" s="20"/>
    </row>
    <row r="8" spans="2:20" ht="13.5" thickBot="1">
      <c r="B8" s="13"/>
      <c r="C8" s="14" t="s">
        <v>274</v>
      </c>
      <c r="D8" s="15"/>
      <c r="E8" s="16">
        <f>60*F8+H8</f>
        <v>338.5</v>
      </c>
      <c r="F8" s="17">
        <v>5</v>
      </c>
      <c r="G8" s="27" t="s">
        <v>8</v>
      </c>
      <c r="H8" s="82">
        <v>38.5</v>
      </c>
      <c r="I8" s="19">
        <f>IF(OR(E8=0,E8&gt;480),0,TRUNC(0.03768*(480-E8)^1.85))</f>
        <v>358</v>
      </c>
      <c r="J8" s="20"/>
      <c r="L8" s="13"/>
      <c r="M8" s="76" t="s">
        <v>283</v>
      </c>
      <c r="N8" s="15"/>
      <c r="O8" s="16">
        <f>60*P8+R8</f>
        <v>208.55</v>
      </c>
      <c r="P8" s="17">
        <v>3</v>
      </c>
      <c r="Q8" s="27" t="s">
        <v>8</v>
      </c>
      <c r="R8" s="82">
        <v>28.55</v>
      </c>
      <c r="S8" s="19">
        <f>IF(OR(O8=0,O8&gt;254),0,TRUNC(0.11193*(254-O8)^1.88))</f>
        <v>146</v>
      </c>
      <c r="T8" s="20"/>
    </row>
    <row r="9" spans="2:20" ht="13.5" thickTop="1">
      <c r="B9" s="8" t="s">
        <v>9</v>
      </c>
      <c r="C9" s="3" t="s">
        <v>275</v>
      </c>
      <c r="D9" s="9"/>
      <c r="E9" s="6"/>
      <c r="F9" s="10"/>
      <c r="G9" s="10"/>
      <c r="H9" s="10">
        <v>150</v>
      </c>
      <c r="I9" s="12">
        <f>IF(H9=0,0,TRUNC(0.8465*(H9-75)^1.42))</f>
        <v>389</v>
      </c>
      <c r="J9" s="7">
        <f>SUM(I9:I11)-MIN(I9:I11)</f>
        <v>778</v>
      </c>
      <c r="L9" s="8" t="s">
        <v>9</v>
      </c>
      <c r="M9" s="77" t="s">
        <v>279</v>
      </c>
      <c r="N9" s="9"/>
      <c r="O9" s="6"/>
      <c r="P9" s="10"/>
      <c r="Q9" s="10"/>
      <c r="R9" s="10">
        <v>135</v>
      </c>
      <c r="S9" s="12">
        <f>IF(R9=0,0,TRUNC(1.84523*(R9-75)^1.348))</f>
        <v>460</v>
      </c>
      <c r="T9" s="7">
        <f>SUM(S9:S11)-MIN(S9:S11)</f>
        <v>972</v>
      </c>
    </row>
    <row r="10" spans="2:20" ht="12.75">
      <c r="B10" s="13"/>
      <c r="C10" s="14" t="s">
        <v>276</v>
      </c>
      <c r="D10" s="15"/>
      <c r="E10" s="16"/>
      <c r="F10" s="17"/>
      <c r="G10" s="17"/>
      <c r="H10" s="17">
        <v>145</v>
      </c>
      <c r="I10" s="19">
        <f>IF(H10=0,0,TRUNC(0.8465*(H10-75)^1.42))</f>
        <v>352</v>
      </c>
      <c r="J10" s="20"/>
      <c r="L10" s="13"/>
      <c r="M10" s="78" t="s">
        <v>284</v>
      </c>
      <c r="N10" s="15"/>
      <c r="O10" s="16"/>
      <c r="P10" s="17"/>
      <c r="Q10" s="17"/>
      <c r="R10" s="17">
        <v>135</v>
      </c>
      <c r="S10" s="19">
        <f>IF(R10=0,0,TRUNC(1.84523*(R10-75)^1.348))</f>
        <v>460</v>
      </c>
      <c r="T10" s="20"/>
    </row>
    <row r="11" spans="2:20" ht="13.5" thickBot="1">
      <c r="B11" s="13"/>
      <c r="C11" s="14" t="s">
        <v>569</v>
      </c>
      <c r="D11" s="15"/>
      <c r="E11" s="16"/>
      <c r="F11" s="17"/>
      <c r="G11" s="17"/>
      <c r="H11" s="17">
        <v>150</v>
      </c>
      <c r="I11" s="19">
        <f>IF(H11=0,0,TRUNC(0.8465*(H11-75)^1.42))</f>
        <v>389</v>
      </c>
      <c r="J11" s="20"/>
      <c r="L11" s="13"/>
      <c r="M11" s="87" t="s">
        <v>281</v>
      </c>
      <c r="N11" s="15"/>
      <c r="O11" s="16"/>
      <c r="P11" s="17"/>
      <c r="Q11" s="17"/>
      <c r="R11" s="17">
        <v>140</v>
      </c>
      <c r="S11" s="19">
        <f>IF(R11=0,0,TRUNC(1.84523*(R11-75)^1.348))</f>
        <v>512</v>
      </c>
      <c r="T11" s="20"/>
    </row>
    <row r="12" spans="2:20" ht="13.5" thickTop="1">
      <c r="B12" s="8" t="s">
        <v>10</v>
      </c>
      <c r="C12" s="3" t="s">
        <v>275</v>
      </c>
      <c r="D12" s="9"/>
      <c r="E12" s="6"/>
      <c r="F12" s="10"/>
      <c r="G12" s="10"/>
      <c r="H12" s="10">
        <v>450</v>
      </c>
      <c r="I12" s="12">
        <f>IF(H12=0,0,TRUNC(0.14354*(H12-220)^1.4))</f>
        <v>290</v>
      </c>
      <c r="J12" s="7">
        <f>SUM(I12:I14)-MIN(I12:I14)</f>
        <v>726</v>
      </c>
      <c r="L12" s="8" t="s">
        <v>10</v>
      </c>
      <c r="M12" s="3" t="s">
        <v>282</v>
      </c>
      <c r="N12" s="9"/>
      <c r="O12" s="6"/>
      <c r="P12" s="10"/>
      <c r="Q12" s="10"/>
      <c r="R12" s="10">
        <v>430</v>
      </c>
      <c r="S12" s="12">
        <f>IF(R12=0,0,TRUNC(0.188807*(R12-210)^1.41))</f>
        <v>379</v>
      </c>
      <c r="T12" s="7">
        <f>SUM(S12:S14)-MIN(S12:S14)</f>
        <v>636</v>
      </c>
    </row>
    <row r="13" spans="2:20" ht="12.75">
      <c r="B13" s="13"/>
      <c r="C13" s="14" t="s">
        <v>570</v>
      </c>
      <c r="D13" s="15"/>
      <c r="E13" s="16"/>
      <c r="F13" s="17"/>
      <c r="G13" s="17"/>
      <c r="H13" s="17">
        <v>490</v>
      </c>
      <c r="I13" s="19">
        <f>IF(H13=0,0,TRUNC(0.14354*(H13-220)^1.4))</f>
        <v>363</v>
      </c>
      <c r="J13" s="20"/>
      <c r="L13" s="13"/>
      <c r="M13" s="14" t="s">
        <v>286</v>
      </c>
      <c r="N13" s="15"/>
      <c r="O13" s="16"/>
      <c r="P13" s="17"/>
      <c r="Q13" s="17"/>
      <c r="R13" s="17">
        <v>377</v>
      </c>
      <c r="S13" s="19">
        <f>IF(R13=0,0,TRUNC(0.188807*(R13-210)^1.41))</f>
        <v>257</v>
      </c>
      <c r="T13" s="20"/>
    </row>
    <row r="14" spans="2:20" ht="13.5" thickBot="1">
      <c r="B14" s="13"/>
      <c r="C14" s="14" t="s">
        <v>277</v>
      </c>
      <c r="D14" s="15"/>
      <c r="E14" s="16"/>
      <c r="F14" s="17"/>
      <c r="G14" s="17"/>
      <c r="H14" s="17">
        <v>490</v>
      </c>
      <c r="I14" s="19">
        <f>IF(H14=0,0,TRUNC(0.14354*(H14-220)^1.4))</f>
        <v>363</v>
      </c>
      <c r="J14" s="20"/>
      <c r="L14" s="13"/>
      <c r="M14" s="14" t="s">
        <v>285</v>
      </c>
      <c r="N14" s="15"/>
      <c r="O14" s="16"/>
      <c r="P14" s="17"/>
      <c r="Q14" s="17"/>
      <c r="R14" s="17">
        <v>332</v>
      </c>
      <c r="S14" s="21">
        <f>IF(R14=0,0,TRUNC(0.188807*(R14-210)^1.41))</f>
        <v>165</v>
      </c>
      <c r="T14" s="20"/>
    </row>
    <row r="15" spans="2:20" ht="13.5" thickTop="1">
      <c r="B15" s="8" t="s">
        <v>17</v>
      </c>
      <c r="C15" s="3" t="s">
        <v>272</v>
      </c>
      <c r="D15" s="9"/>
      <c r="E15" s="6"/>
      <c r="F15" s="10"/>
      <c r="G15" s="10"/>
      <c r="H15" s="28">
        <v>9.72</v>
      </c>
      <c r="I15" s="12">
        <f>IF(H15=0,0,TRUNC(51.39*(H15-1.5)^1.05))</f>
        <v>469</v>
      </c>
      <c r="J15" s="7">
        <f>SUM(I15:I17)-MIN(I15:I17)</f>
        <v>934</v>
      </c>
      <c r="L15" s="8" t="s">
        <v>17</v>
      </c>
      <c r="M15" s="3" t="s">
        <v>284</v>
      </c>
      <c r="N15" s="9"/>
      <c r="O15" s="6"/>
      <c r="P15" s="10"/>
      <c r="Q15" s="10"/>
      <c r="R15" s="28">
        <v>7</v>
      </c>
      <c r="S15" s="12">
        <f>IF(R15=0,0,TRUNC(56.0211*(R15-1.5)^1.05))</f>
        <v>335</v>
      </c>
      <c r="T15" s="7">
        <f>SUM(S15:S17)-MIN(S15:S17)</f>
        <v>707</v>
      </c>
    </row>
    <row r="16" spans="2:20" ht="12.75">
      <c r="B16" s="13" t="s">
        <v>18</v>
      </c>
      <c r="C16" s="14" t="s">
        <v>277</v>
      </c>
      <c r="D16" s="15"/>
      <c r="E16" s="16"/>
      <c r="F16" s="17"/>
      <c r="G16" s="17"/>
      <c r="H16" s="29">
        <v>9.06</v>
      </c>
      <c r="I16" s="19">
        <f>IF(H16=0,0,TRUNC(51.39*(H16-1.5)^1.05))</f>
        <v>429</v>
      </c>
      <c r="J16" s="20"/>
      <c r="L16" s="13" t="s">
        <v>19</v>
      </c>
      <c r="M16" s="14" t="s">
        <v>287</v>
      </c>
      <c r="N16" s="15"/>
      <c r="O16" s="16"/>
      <c r="P16" s="17"/>
      <c r="Q16" s="17"/>
      <c r="R16" s="29">
        <v>7.57</v>
      </c>
      <c r="S16" s="19">
        <f>IF(R16=0,0,TRUNC(56.0211*(R16-1.5)^1.05))</f>
        <v>372</v>
      </c>
      <c r="T16" s="20"/>
    </row>
    <row r="17" spans="2:20" ht="13.5" thickBot="1">
      <c r="B17" s="13"/>
      <c r="C17" s="14" t="s">
        <v>278</v>
      </c>
      <c r="D17" s="15"/>
      <c r="E17" s="16"/>
      <c r="F17" s="17"/>
      <c r="G17" s="17"/>
      <c r="H17" s="29">
        <v>9.65</v>
      </c>
      <c r="I17" s="19">
        <f>IF(H17=0,0,TRUNC(51.39*(H17-1.5)^1.05))</f>
        <v>465</v>
      </c>
      <c r="J17" s="20"/>
      <c r="L17" s="13"/>
      <c r="M17" s="14" t="s">
        <v>288</v>
      </c>
      <c r="N17" s="15"/>
      <c r="O17" s="16"/>
      <c r="P17" s="17"/>
      <c r="Q17" s="17"/>
      <c r="R17" s="29">
        <v>6.97</v>
      </c>
      <c r="S17" s="21">
        <f>IF(R17=0,0,TRUNC(56.0211*(R17-1.5)^1.05))</f>
        <v>333</v>
      </c>
      <c r="T17" s="20"/>
    </row>
    <row r="18" spans="2:20" ht="13.5" thickTop="1">
      <c r="B18" s="8" t="s">
        <v>12</v>
      </c>
      <c r="C18" s="3" t="s">
        <v>270</v>
      </c>
      <c r="D18" s="9"/>
      <c r="E18" s="6"/>
      <c r="F18" s="10"/>
      <c r="G18" s="10"/>
      <c r="H18" s="28">
        <v>31.41</v>
      </c>
      <c r="I18" s="12">
        <f>IF(OR(H18=0,H18&gt;44),0,TRUNC(4.86338*(44-H18)^1.81))</f>
        <v>476</v>
      </c>
      <c r="J18" s="7">
        <f>SUM(I18:I19)-MIN(I18:I19)</f>
        <v>476</v>
      </c>
      <c r="L18" s="8" t="s">
        <v>12</v>
      </c>
      <c r="M18" s="3" t="s">
        <v>279</v>
      </c>
      <c r="N18" s="9"/>
      <c r="O18" s="6"/>
      <c r="P18" s="10"/>
      <c r="Q18" s="10"/>
      <c r="R18" s="28">
        <v>35.19</v>
      </c>
      <c r="S18" s="12">
        <f>IF(OR(R18=0,R18&gt;50),0,TRUNC(3.84286*(50-R18)^1.81))</f>
        <v>505</v>
      </c>
      <c r="T18" s="7">
        <f>SUM(S18:S19)-MIN(S18:S19)</f>
        <v>505</v>
      </c>
    </row>
    <row r="19" spans="2:20" ht="13.5" thickBot="1">
      <c r="B19" s="30"/>
      <c r="C19" s="14" t="s">
        <v>271</v>
      </c>
      <c r="D19" s="15"/>
      <c r="E19" s="16"/>
      <c r="F19" s="17"/>
      <c r="G19" s="17"/>
      <c r="H19" s="29">
        <v>32.31</v>
      </c>
      <c r="I19" s="19">
        <f>IF(OR(H19=0,H19&gt;44),0,TRUNC(4.86338*(44-H19)^1.81))</f>
        <v>416</v>
      </c>
      <c r="J19" s="20"/>
      <c r="L19" s="30"/>
      <c r="M19" s="14" t="s">
        <v>282</v>
      </c>
      <c r="N19" s="15"/>
      <c r="O19" s="16"/>
      <c r="P19" s="17"/>
      <c r="Q19" s="17"/>
      <c r="R19" s="29">
        <v>38.75</v>
      </c>
      <c r="S19" s="19">
        <f>IF(OR(R19=0,R19&gt;50),0,TRUNC(3.84286*(50-R19)^1.81))</f>
        <v>307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4596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4340</v>
      </c>
    </row>
    <row r="21" spans="2:9" ht="26.25">
      <c r="B21" s="35"/>
      <c r="I21" s="35"/>
    </row>
    <row r="22" spans="2:16" ht="24" thickBot="1">
      <c r="B22" s="32" t="s">
        <v>138</v>
      </c>
      <c r="F22" s="2" t="s">
        <v>0</v>
      </c>
      <c r="L22" s="32" t="s">
        <v>138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262</v>
      </c>
      <c r="D24" s="9"/>
      <c r="E24" s="6"/>
      <c r="F24" s="10"/>
      <c r="G24" s="10"/>
      <c r="H24" s="28">
        <v>8.5</v>
      </c>
      <c r="I24" s="12">
        <f>IF(OR(H24=0,H24&gt;11.5),0,TRUNC(58.015*(11.5-H24)^1.81))</f>
        <v>423</v>
      </c>
      <c r="J24" s="7">
        <f>SUM(I24:I26)-MIN(I24:I26)</f>
        <v>754</v>
      </c>
      <c r="L24" s="8">
        <v>60</v>
      </c>
      <c r="M24" s="3" t="s">
        <v>289</v>
      </c>
      <c r="N24" s="9"/>
      <c r="O24" s="6"/>
      <c r="P24" s="10"/>
      <c r="Q24" s="10"/>
      <c r="R24" s="28">
        <v>9.37</v>
      </c>
      <c r="S24" s="9">
        <f>IF(OR(R24=0,R24&gt;13),0,TRUNC(46.0849*(13-R24)^1.81))</f>
        <v>475</v>
      </c>
      <c r="T24" s="7">
        <f>SUM(S24:S26)-MIN(S24:S26)</f>
        <v>955</v>
      </c>
    </row>
    <row r="25" spans="2:20" ht="12.75">
      <c r="B25" s="13"/>
      <c r="C25" s="14" t="s">
        <v>263</v>
      </c>
      <c r="D25" s="15"/>
      <c r="E25" s="16"/>
      <c r="F25" s="17"/>
      <c r="G25" s="17"/>
      <c r="H25" s="29">
        <v>8.88</v>
      </c>
      <c r="I25" s="19">
        <f>IF(OR(H25=0,H25&gt;11.5),0,TRUNC(58.015*(11.5-H25)^1.81))</f>
        <v>331</v>
      </c>
      <c r="J25" s="20"/>
      <c r="L25" s="13"/>
      <c r="M25" s="14" t="s">
        <v>290</v>
      </c>
      <c r="N25" s="15"/>
      <c r="O25" s="16"/>
      <c r="P25" s="17"/>
      <c r="Q25" s="17"/>
      <c r="R25" s="29">
        <v>9.7</v>
      </c>
      <c r="S25" s="19">
        <f>IF(OR(R25=0,R25&gt;13),0,TRUNC(46.0849*(13-R25)^1.81))</f>
        <v>400</v>
      </c>
      <c r="T25" s="20"/>
    </row>
    <row r="26" spans="2:20" ht="13.5" thickBot="1">
      <c r="B26" s="13"/>
      <c r="C26" s="14" t="s">
        <v>267</v>
      </c>
      <c r="D26" s="15"/>
      <c r="E26" s="16"/>
      <c r="F26" s="17"/>
      <c r="G26" s="17"/>
      <c r="H26" s="29">
        <v>9.53</v>
      </c>
      <c r="I26" s="21">
        <f>IF(OR(H26=0,H26&gt;11.5),0,TRUNC(58.015*(11.5-H26)^1.81))</f>
        <v>197</v>
      </c>
      <c r="J26" s="20"/>
      <c r="L26" s="13"/>
      <c r="M26" s="14" t="s">
        <v>291</v>
      </c>
      <c r="N26" s="15"/>
      <c r="O26" s="16"/>
      <c r="P26" s="17"/>
      <c r="Q26" s="17"/>
      <c r="R26" s="29">
        <v>9.35</v>
      </c>
      <c r="S26" s="83">
        <f>IF(OR(R26=0,R26&gt;13),0,TRUNC(46.0849*(13-R26)^1.81))</f>
        <v>480</v>
      </c>
      <c r="T26" s="20"/>
    </row>
    <row r="27" spans="2:20" ht="13.5" thickTop="1">
      <c r="B27" s="8">
        <v>1000</v>
      </c>
      <c r="C27" s="3" t="s">
        <v>264</v>
      </c>
      <c r="D27" s="9"/>
      <c r="E27" s="6">
        <f>60*F27+H27</f>
        <v>217.05</v>
      </c>
      <c r="F27" s="10">
        <v>3</v>
      </c>
      <c r="G27" s="22" t="s">
        <v>8</v>
      </c>
      <c r="H27" s="81">
        <v>37.05</v>
      </c>
      <c r="I27" s="12">
        <f>IF(OR(E27=0,E27&gt;305.5),0,TRUNC(0.08713*(305.5-E27)^1.85))</f>
        <v>347</v>
      </c>
      <c r="J27" s="7">
        <f>SUM(I27:I29)-MIN(I27:I29)</f>
        <v>521</v>
      </c>
      <c r="L27" s="8">
        <v>600</v>
      </c>
      <c r="M27" s="3" t="s">
        <v>293</v>
      </c>
      <c r="N27" s="9"/>
      <c r="O27" s="24">
        <f>60*P27+R27</f>
        <v>125.57</v>
      </c>
      <c r="P27" s="10">
        <v>2</v>
      </c>
      <c r="Q27" s="22" t="s">
        <v>8</v>
      </c>
      <c r="R27" s="81">
        <v>5.57</v>
      </c>
      <c r="S27" s="12">
        <f>IF(OR(O27=0,O27&gt;185),0,TRUNC(0.19889*(185-O27)^1.88))</f>
        <v>430</v>
      </c>
      <c r="T27" s="7">
        <f>SUM(S27:S29)-MIN(S27:S29)</f>
        <v>806</v>
      </c>
    </row>
    <row r="28" spans="2:20" ht="12.75">
      <c r="B28" s="13"/>
      <c r="C28" s="14" t="s">
        <v>265</v>
      </c>
      <c r="D28" s="15"/>
      <c r="E28" s="16">
        <f>60*F28+H28</f>
        <v>244.58</v>
      </c>
      <c r="F28" s="17">
        <v>4</v>
      </c>
      <c r="G28" s="25" t="s">
        <v>8</v>
      </c>
      <c r="H28" s="82">
        <v>4.58</v>
      </c>
      <c r="I28" s="19">
        <f>IF(OR(E28=0,E28&gt;305.5),0,TRUNC(0.08713*(305.5-E28)^1.85))</f>
        <v>174</v>
      </c>
      <c r="J28" s="20"/>
      <c r="L28" s="13"/>
      <c r="M28" s="14" t="s">
        <v>292</v>
      </c>
      <c r="N28" s="15"/>
      <c r="O28" s="16">
        <f>60*P28+R28</f>
        <v>129.61</v>
      </c>
      <c r="P28" s="17">
        <v>2</v>
      </c>
      <c r="Q28" s="25" t="s">
        <v>8</v>
      </c>
      <c r="R28" s="82">
        <v>9.61</v>
      </c>
      <c r="S28" s="19">
        <f>IF(OR(O28=0,O28&gt;185),0,TRUNC(0.19889*(185-O28)^1.88))</f>
        <v>376</v>
      </c>
      <c r="T28" s="20"/>
    </row>
    <row r="29" spans="2:20" ht="13.5" thickBot="1">
      <c r="B29" s="13"/>
      <c r="C29" s="14" t="s">
        <v>266</v>
      </c>
      <c r="D29" s="15"/>
      <c r="E29" s="16">
        <f>60*F29+H29</f>
        <v>0</v>
      </c>
      <c r="F29" s="17"/>
      <c r="G29" s="27" t="s">
        <v>8</v>
      </c>
      <c r="H29" s="82">
        <v>0</v>
      </c>
      <c r="I29" s="19">
        <f>IF(OR(E29=0,E29&gt;305.5),0,TRUNC(0.08713*(305.5-E29)^1.85))</f>
        <v>0</v>
      </c>
      <c r="J29" s="20"/>
      <c r="L29" s="13"/>
      <c r="M29" s="14"/>
      <c r="N29" s="15"/>
      <c r="O29" s="16">
        <f>60*P29+R29</f>
        <v>0</v>
      </c>
      <c r="P29" s="17"/>
      <c r="Q29" s="27" t="s">
        <v>8</v>
      </c>
      <c r="R29" s="82"/>
      <c r="S29" s="19">
        <f>IF(OR(O29=0,O29&gt;185),0,TRUNC(0.19889*(185-O29)^1.88))</f>
        <v>0</v>
      </c>
      <c r="T29" s="20"/>
    </row>
    <row r="30" spans="2:20" ht="13.5" thickTop="1">
      <c r="B30" s="8" t="s">
        <v>9</v>
      </c>
      <c r="C30" s="3" t="s">
        <v>262</v>
      </c>
      <c r="D30" s="9"/>
      <c r="E30" s="6"/>
      <c r="F30" s="10"/>
      <c r="G30" s="10"/>
      <c r="H30" s="10">
        <v>140</v>
      </c>
      <c r="I30" s="12">
        <f>IF(H30=0,0,TRUNC(0.8465*(H30-75)^1.42))</f>
        <v>317</v>
      </c>
      <c r="J30" s="7">
        <f>SUM(I30:I32)-MIN(I30:I32)</f>
        <v>567</v>
      </c>
      <c r="L30" s="8" t="s">
        <v>9</v>
      </c>
      <c r="M30" s="3" t="s">
        <v>293</v>
      </c>
      <c r="N30" s="9"/>
      <c r="O30" s="6"/>
      <c r="P30" s="10"/>
      <c r="Q30" s="10"/>
      <c r="R30" s="10">
        <v>130</v>
      </c>
      <c r="S30" s="12">
        <f>IF(R30=0,0,TRUNC(1.84523*(R30-75)^1.348))</f>
        <v>409</v>
      </c>
      <c r="T30" s="7">
        <f>SUM(S30:S32)-MIN(S30:S32)</f>
        <v>1030</v>
      </c>
    </row>
    <row r="31" spans="2:20" ht="12.75">
      <c r="B31" s="13"/>
      <c r="C31" s="14" t="s">
        <v>267</v>
      </c>
      <c r="D31" s="15"/>
      <c r="E31" s="16"/>
      <c r="F31" s="17"/>
      <c r="G31" s="17"/>
      <c r="H31" s="17">
        <v>130</v>
      </c>
      <c r="I31" s="19">
        <f>IF(H31=0,0,TRUNC(0.8465*(H31-75)^1.42))</f>
        <v>250</v>
      </c>
      <c r="J31" s="20"/>
      <c r="L31" s="13"/>
      <c r="M31" s="14" t="s">
        <v>294</v>
      </c>
      <c r="N31" s="15"/>
      <c r="O31" s="16"/>
      <c r="P31" s="17"/>
      <c r="Q31" s="17"/>
      <c r="R31" s="17">
        <v>150</v>
      </c>
      <c r="S31" s="19">
        <f>IF(R31=0,0,TRUNC(1.84523*(R31-75)^1.348))</f>
        <v>621</v>
      </c>
      <c r="T31" s="20"/>
    </row>
    <row r="32" spans="2:20" ht="13.5" thickBot="1">
      <c r="B32" s="13"/>
      <c r="C32" s="14" t="s">
        <v>567</v>
      </c>
      <c r="D32" s="15"/>
      <c r="E32" s="16"/>
      <c r="F32" s="17"/>
      <c r="G32" s="17"/>
      <c r="H32" s="17">
        <v>130</v>
      </c>
      <c r="I32" s="19">
        <f>IF(H32=0,0,TRUNC(0.8465*(H32-75)^1.42))</f>
        <v>250</v>
      </c>
      <c r="J32" s="20"/>
      <c r="L32" s="13"/>
      <c r="M32" s="14" t="s">
        <v>292</v>
      </c>
      <c r="N32" s="15"/>
      <c r="O32" s="16"/>
      <c r="P32" s="17"/>
      <c r="Q32" s="17"/>
      <c r="R32" s="17">
        <v>125</v>
      </c>
      <c r="S32" s="19">
        <f>IF(R32=0,0,TRUNC(1.84523*(R32-75)^1.348))</f>
        <v>359</v>
      </c>
      <c r="T32" s="20"/>
    </row>
    <row r="33" spans="2:20" ht="13.5" thickTop="1">
      <c r="B33" s="8" t="s">
        <v>10</v>
      </c>
      <c r="C33" s="3" t="s">
        <v>268</v>
      </c>
      <c r="D33" s="9"/>
      <c r="E33" s="6"/>
      <c r="F33" s="10"/>
      <c r="G33" s="10"/>
      <c r="H33" s="10">
        <v>381</v>
      </c>
      <c r="I33" s="12">
        <f>IF(H33=0,0,TRUNC(0.14354*(H33-220)^1.4))</f>
        <v>176</v>
      </c>
      <c r="J33" s="7">
        <f>SUM(I33:I35)-MIN(I33:I35)</f>
        <v>325</v>
      </c>
      <c r="L33" s="8" t="s">
        <v>10</v>
      </c>
      <c r="M33" s="3" t="s">
        <v>289</v>
      </c>
      <c r="N33" s="9"/>
      <c r="O33" s="6"/>
      <c r="P33" s="10"/>
      <c r="Q33" s="10"/>
      <c r="R33" s="10">
        <v>377</v>
      </c>
      <c r="S33" s="12">
        <f>IF(R33=0,0,TRUNC(0.188807*(R33-210)^1.41))</f>
        <v>257</v>
      </c>
      <c r="T33" s="7">
        <f>SUM(S33:S35)-MIN(S33:S35)</f>
        <v>509</v>
      </c>
    </row>
    <row r="34" spans="2:20" ht="12.75">
      <c r="B34" s="13"/>
      <c r="C34" s="14" t="s">
        <v>269</v>
      </c>
      <c r="D34" s="15"/>
      <c r="E34" s="16"/>
      <c r="F34" s="17"/>
      <c r="G34" s="17"/>
      <c r="H34" s="17">
        <v>352</v>
      </c>
      <c r="I34" s="19">
        <f>IF(H34=0,0,TRUNC(0.14354*(H34-220)^1.4))</f>
        <v>133</v>
      </c>
      <c r="J34" s="20"/>
      <c r="L34" s="13"/>
      <c r="M34" s="14" t="s">
        <v>290</v>
      </c>
      <c r="N34" s="15"/>
      <c r="O34" s="16"/>
      <c r="P34" s="17"/>
      <c r="Q34" s="17"/>
      <c r="R34" s="17">
        <v>346</v>
      </c>
      <c r="S34" s="19">
        <f>IF(R34=0,0,TRUNC(0.188807*(R34-210)^1.41))</f>
        <v>192</v>
      </c>
      <c r="T34" s="20"/>
    </row>
    <row r="35" spans="2:20" ht="13.5" thickBot="1">
      <c r="B35" s="13"/>
      <c r="C35" s="14" t="s">
        <v>263</v>
      </c>
      <c r="D35" s="15"/>
      <c r="E35" s="16"/>
      <c r="F35" s="17"/>
      <c r="G35" s="17"/>
      <c r="H35" s="17">
        <v>363</v>
      </c>
      <c r="I35" s="19">
        <f>IF(H35=0,0,TRUNC(0.14354*(H35-220)^1.4))</f>
        <v>149</v>
      </c>
      <c r="J35" s="20"/>
      <c r="L35" s="13"/>
      <c r="M35" s="14" t="s">
        <v>294</v>
      </c>
      <c r="N35" s="15"/>
      <c r="O35" s="16"/>
      <c r="P35" s="17"/>
      <c r="Q35" s="17"/>
      <c r="R35" s="17">
        <v>375</v>
      </c>
      <c r="S35" s="19">
        <f>IF(R35=0,0,TRUNC(0.188807*(R35-210)^1.41))</f>
        <v>252</v>
      </c>
      <c r="T35" s="20"/>
    </row>
    <row r="36" spans="2:20" ht="13.5" thickTop="1">
      <c r="B36" s="8"/>
      <c r="C36" s="3" t="s">
        <v>264</v>
      </c>
      <c r="D36" s="9"/>
      <c r="E36" s="6"/>
      <c r="F36" s="10"/>
      <c r="G36" s="10"/>
      <c r="H36" s="28">
        <v>43.3</v>
      </c>
      <c r="I36" s="12">
        <f>IF(H36=0,0,TRUNC(5.33*(H36-10)^1.1))</f>
        <v>252</v>
      </c>
      <c r="J36" s="7">
        <f>SUM(I36:I38)-MIN(I36:I38)</f>
        <v>492</v>
      </c>
      <c r="L36" s="8"/>
      <c r="M36" s="3" t="s">
        <v>295</v>
      </c>
      <c r="N36" s="9"/>
      <c r="O36" s="6"/>
      <c r="P36" s="10"/>
      <c r="Q36" s="10"/>
      <c r="R36" s="28">
        <v>39.1</v>
      </c>
      <c r="S36" s="12">
        <f>IF(R36=0,0,TRUNC(7.86*(R36-8)^1.1))</f>
        <v>344</v>
      </c>
      <c r="T36" s="7">
        <f>SUM(S36:S38)-MIN(S36:S38)</f>
        <v>602</v>
      </c>
    </row>
    <row r="37" spans="2:20" ht="12.75">
      <c r="B37" s="13" t="s">
        <v>11</v>
      </c>
      <c r="C37" s="14" t="s">
        <v>269</v>
      </c>
      <c r="D37" s="15"/>
      <c r="E37" s="16"/>
      <c r="F37" s="17"/>
      <c r="G37" s="17"/>
      <c r="H37" s="29">
        <v>41.9</v>
      </c>
      <c r="I37" s="19">
        <f>IF(H37=0,0,TRUNC(5.33*(H37-10)^1.1))</f>
        <v>240</v>
      </c>
      <c r="J37" s="20"/>
      <c r="L37" s="13" t="s">
        <v>11</v>
      </c>
      <c r="M37" s="14" t="s">
        <v>296</v>
      </c>
      <c r="N37" s="15"/>
      <c r="O37" s="16"/>
      <c r="P37" s="17"/>
      <c r="Q37" s="17"/>
      <c r="R37" s="29">
        <v>28.9</v>
      </c>
      <c r="S37" s="19">
        <f>IF(R37=0,0,TRUNC(7.86*(R37-8)^1.1))</f>
        <v>222</v>
      </c>
      <c r="T37" s="20"/>
    </row>
    <row r="38" spans="2:20" ht="13.5" thickBot="1">
      <c r="B38" s="13"/>
      <c r="C38" s="14" t="s">
        <v>268</v>
      </c>
      <c r="D38" s="15"/>
      <c r="E38" s="16"/>
      <c r="F38" s="17"/>
      <c r="G38" s="17"/>
      <c r="H38" s="29">
        <v>41.4</v>
      </c>
      <c r="I38" s="19">
        <f>IF(H38=0,0,TRUNC(5.33*(H38-10)^1.1))</f>
        <v>236</v>
      </c>
      <c r="J38" s="20"/>
      <c r="L38" s="13"/>
      <c r="M38" s="14" t="s">
        <v>297</v>
      </c>
      <c r="N38" s="15"/>
      <c r="O38" s="16"/>
      <c r="P38" s="17"/>
      <c r="Q38" s="17"/>
      <c r="R38" s="29">
        <v>31.9</v>
      </c>
      <c r="S38" s="19">
        <f>IF(R38=0,0,TRUNC(7.86*(R38-8)^1.1))</f>
        <v>258</v>
      </c>
      <c r="T38" s="20"/>
    </row>
    <row r="39" spans="2:20" ht="13.5" thickTop="1">
      <c r="B39" s="8" t="s">
        <v>12</v>
      </c>
      <c r="C39" s="3" t="s">
        <v>262</v>
      </c>
      <c r="D39" s="9"/>
      <c r="E39" s="6"/>
      <c r="F39" s="10"/>
      <c r="G39" s="10"/>
      <c r="H39" s="28">
        <v>35</v>
      </c>
      <c r="I39" s="12">
        <f>IF(OR(H39=0,H39&gt;44),0,TRUNC(4.86338*(44-H39)^1.81))</f>
        <v>259</v>
      </c>
      <c r="J39" s="7">
        <f>SUM(I39:I40)-MIN(I39:I40)</f>
        <v>259</v>
      </c>
      <c r="L39" s="8" t="s">
        <v>12</v>
      </c>
      <c r="M39" s="3" t="s">
        <v>289</v>
      </c>
      <c r="N39" s="9"/>
      <c r="O39" s="6"/>
      <c r="P39" s="10"/>
      <c r="Q39" s="10"/>
      <c r="R39" s="28">
        <v>37.79</v>
      </c>
      <c r="S39" s="12">
        <f>IF(OR(R39=0,R39&gt;50),0,TRUNC(3.84286*(50-R39)^1.81))</f>
        <v>356</v>
      </c>
      <c r="T39" s="7">
        <f>SUM(S39:S40)-MIN(S39:S40)</f>
        <v>368</v>
      </c>
    </row>
    <row r="40" spans="2:20" ht="13.5" thickBot="1">
      <c r="B40" s="30"/>
      <c r="C40" s="14" t="s">
        <v>264</v>
      </c>
      <c r="D40" s="15"/>
      <c r="E40" s="16"/>
      <c r="F40" s="17"/>
      <c r="G40" s="17"/>
      <c r="H40" s="18">
        <v>0</v>
      </c>
      <c r="I40" s="19">
        <f>IF(OR(H40=0,H40&gt;44),0,TRUNC(4.86338*(44-H40)^1.81))</f>
        <v>0</v>
      </c>
      <c r="J40" s="20"/>
      <c r="L40" s="30"/>
      <c r="M40" s="14" t="s">
        <v>295</v>
      </c>
      <c r="N40" s="15"/>
      <c r="O40" s="16"/>
      <c r="P40" s="17"/>
      <c r="Q40" s="17"/>
      <c r="R40" s="29">
        <v>37.56</v>
      </c>
      <c r="S40" s="19">
        <f>IF(OR(R40=0,R40&gt;50),0,TRUNC(3.84286*(50-R40)^1.81))</f>
        <v>368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2918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4270</v>
      </c>
    </row>
    <row r="42" spans="2:9" ht="26.25">
      <c r="B42" s="35"/>
      <c r="I42" s="35"/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R8" sqref="R8"/>
    </sheetView>
  </sheetViews>
  <sheetFormatPr defaultColWidth="9.00390625" defaultRowHeight="12.75"/>
  <cols>
    <col min="1" max="1" width="1.00390625" style="0" customWidth="1"/>
    <col min="2" max="2" width="6.125" style="0" customWidth="1"/>
    <col min="3" max="3" width="18.625" style="0" customWidth="1"/>
    <col min="4" max="4" width="1.1210937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6.875" style="0" customWidth="1"/>
    <col min="9" max="9" width="8.375" style="0" customWidth="1"/>
    <col min="10" max="10" width="7.875" style="0" customWidth="1"/>
    <col min="11" max="11" width="1.00390625" style="0" customWidth="1"/>
    <col min="12" max="12" width="5.625" style="0" customWidth="1"/>
    <col min="13" max="13" width="21.125" style="0" customWidth="1"/>
    <col min="14" max="14" width="1.12109375" style="0" customWidth="1"/>
    <col min="15" max="15" width="9.875" style="0" hidden="1" customWidth="1"/>
    <col min="16" max="16" width="3.125" style="0" customWidth="1"/>
    <col min="17" max="17" width="1.00390625" style="0" customWidth="1"/>
    <col min="18" max="19" width="7.375" style="0" customWidth="1"/>
    <col min="20" max="20" width="7.625" style="0" customWidth="1"/>
    <col min="21" max="21" width="1.625" style="0" customWidth="1"/>
  </cols>
  <sheetData>
    <row r="1" spans="2:16" ht="24" thickBot="1">
      <c r="B1" s="32" t="s">
        <v>139</v>
      </c>
      <c r="F1" s="2" t="s">
        <v>15</v>
      </c>
      <c r="L1" s="32" t="s">
        <v>139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24</v>
      </c>
      <c r="D3" s="9"/>
      <c r="E3" s="6"/>
      <c r="F3" s="10"/>
      <c r="G3" s="10"/>
      <c r="H3" s="28">
        <v>8.1</v>
      </c>
      <c r="I3" s="12">
        <f>IF(OR(H3=0,H3&gt;11.5),0,TRUNC(58.015*(11.5-H3)^1.81))</f>
        <v>531</v>
      </c>
      <c r="J3" s="7">
        <f>SUM(I3:I5)-MIN(I3:I5)</f>
        <v>1007</v>
      </c>
      <c r="L3" s="8">
        <v>60</v>
      </c>
      <c r="M3" s="3" t="s">
        <v>321</v>
      </c>
      <c r="N3" s="9"/>
      <c r="O3" s="6"/>
      <c r="P3" s="10"/>
      <c r="Q3" s="10"/>
      <c r="R3" s="28">
        <v>8.72</v>
      </c>
      <c r="S3" s="9">
        <f>IF(OR(R3=0,R3&gt;13),0,TRUNC(46.0849*(13-R3)^1.81))</f>
        <v>640</v>
      </c>
      <c r="T3" s="7">
        <f>SUM(S3:S5)-MIN(S3:S5)</f>
        <v>889</v>
      </c>
    </row>
    <row r="4" spans="2:20" ht="12.75">
      <c r="B4" s="13"/>
      <c r="C4" s="14" t="s">
        <v>314</v>
      </c>
      <c r="D4" s="15"/>
      <c r="E4" s="16"/>
      <c r="F4" s="17"/>
      <c r="G4" s="17"/>
      <c r="H4" s="29">
        <v>8.3</v>
      </c>
      <c r="I4" s="19">
        <f>IF(OR(H4=0,H4&gt;11.5),0,TRUNC(58.015*(11.5-H4)^1.81))</f>
        <v>476</v>
      </c>
      <c r="J4" s="20"/>
      <c r="L4" s="13"/>
      <c r="M4" s="14" t="s">
        <v>322</v>
      </c>
      <c r="N4" s="15"/>
      <c r="O4" s="16"/>
      <c r="P4" s="17"/>
      <c r="Q4" s="17"/>
      <c r="R4" s="29">
        <v>10.46</v>
      </c>
      <c r="S4" s="19">
        <f>IF(OR(R4=0,R4&gt;13),0,TRUNC(46.0849*(13-R4)^1.81))</f>
        <v>249</v>
      </c>
      <c r="T4" s="20"/>
    </row>
    <row r="5" spans="2:20" ht="13.5" thickBot="1">
      <c r="B5" s="13"/>
      <c r="C5" s="14"/>
      <c r="D5" s="15"/>
      <c r="E5" s="16"/>
      <c r="F5" s="17"/>
      <c r="G5" s="17"/>
      <c r="H5" s="29"/>
      <c r="I5" s="21">
        <f>IF(OR(H5=0,H5&gt;11.5),0,TRUNC(58.015*(11.5-H5)^1.81))</f>
        <v>0</v>
      </c>
      <c r="J5" s="20"/>
      <c r="L5" s="13"/>
      <c r="M5" s="14" t="s">
        <v>323</v>
      </c>
      <c r="N5" s="15"/>
      <c r="O5" s="16"/>
      <c r="P5" s="17"/>
      <c r="Q5" s="17"/>
      <c r="R5" s="29">
        <v>0</v>
      </c>
      <c r="S5" s="83">
        <f>IF(OR(R5=0,R5&gt;13),0,TRUNC(46.0849*(13-R5)^1.81))</f>
        <v>0</v>
      </c>
      <c r="T5" s="20"/>
    </row>
    <row r="6" spans="2:20" ht="13.5" thickTop="1">
      <c r="B6" s="8">
        <v>1500</v>
      </c>
      <c r="C6" s="3" t="s">
        <v>315</v>
      </c>
      <c r="D6" s="9"/>
      <c r="E6" s="6">
        <f>60*F6+H6</f>
        <v>319.222</v>
      </c>
      <c r="F6" s="10">
        <v>5</v>
      </c>
      <c r="G6" s="22" t="s">
        <v>8</v>
      </c>
      <c r="H6" s="81">
        <v>19.222</v>
      </c>
      <c r="I6" s="12">
        <f>IF(OR(E6=0,E6&gt;480),0,TRUNC(0.03768*(480-E6)^1.85))</f>
        <v>454</v>
      </c>
      <c r="J6" s="7">
        <f>SUM(I6:I8)-MIN(I6:I8)</f>
        <v>1030</v>
      </c>
      <c r="L6" s="8">
        <v>800</v>
      </c>
      <c r="M6" s="3" t="s">
        <v>321</v>
      </c>
      <c r="N6" s="9"/>
      <c r="O6" s="24">
        <f>60*P6+R6</f>
        <v>169.06</v>
      </c>
      <c r="P6" s="10">
        <v>2</v>
      </c>
      <c r="Q6" s="22" t="s">
        <v>8</v>
      </c>
      <c r="R6" s="81">
        <v>49.06</v>
      </c>
      <c r="S6" s="12">
        <f>IF(OR(O6=0,O6&gt;254),0,TRUNC(0.11193*(254-O6)^1.88))</f>
        <v>473</v>
      </c>
      <c r="T6" s="7">
        <f>SUM(S6:S8)-MIN(S6:S8)</f>
        <v>473</v>
      </c>
    </row>
    <row r="7" spans="2:20" ht="12.75">
      <c r="B7" s="13"/>
      <c r="C7" s="14" t="s">
        <v>316</v>
      </c>
      <c r="D7" s="15"/>
      <c r="E7" s="16">
        <f>60*F7+H7</f>
        <v>299.37</v>
      </c>
      <c r="F7" s="17">
        <v>4</v>
      </c>
      <c r="G7" s="25" t="s">
        <v>8</v>
      </c>
      <c r="H7" s="82">
        <v>59.37</v>
      </c>
      <c r="I7" s="19">
        <f>IF(OR(E7=0,E7&gt;480),0,TRUNC(0.03768*(480-E7)^1.85))</f>
        <v>563</v>
      </c>
      <c r="J7" s="20"/>
      <c r="L7" s="13"/>
      <c r="M7" s="14" t="s">
        <v>324</v>
      </c>
      <c r="N7" s="15"/>
      <c r="O7" s="16">
        <f>60*P7+R7</f>
        <v>0</v>
      </c>
      <c r="P7" s="17"/>
      <c r="Q7" s="25" t="s">
        <v>8</v>
      </c>
      <c r="R7" s="82">
        <v>0</v>
      </c>
      <c r="S7" s="19">
        <f>IF(OR(O7=0,O7&gt;254),0,TRUNC(0.11193*(254-O7)^1.88))</f>
        <v>0</v>
      </c>
      <c r="T7" s="20"/>
    </row>
    <row r="8" spans="2:20" ht="13.5" thickBot="1">
      <c r="B8" s="13"/>
      <c r="C8" s="14" t="s">
        <v>317</v>
      </c>
      <c r="D8" s="15"/>
      <c r="E8" s="16">
        <f>60*F8+H8</f>
        <v>316.77</v>
      </c>
      <c r="F8" s="17">
        <v>5</v>
      </c>
      <c r="G8" s="27" t="s">
        <v>8</v>
      </c>
      <c r="H8" s="82">
        <v>16.77</v>
      </c>
      <c r="I8" s="19">
        <f>IF(OR(E8=0,E8&gt;480),0,TRUNC(0.03768*(480-E8)^1.85))</f>
        <v>467</v>
      </c>
      <c r="J8" s="20"/>
      <c r="L8" s="13"/>
      <c r="M8" s="14"/>
      <c r="N8" s="15"/>
      <c r="O8" s="16">
        <f>60*P8+R8</f>
        <v>0</v>
      </c>
      <c r="P8" s="17"/>
      <c r="Q8" s="27" t="s">
        <v>8</v>
      </c>
      <c r="R8" s="82"/>
      <c r="S8" s="19">
        <f>IF(OR(O8=0,O8&gt;254),0,TRUNC(0.11193*(254-O8)^1.88))</f>
        <v>0</v>
      </c>
      <c r="T8" s="20"/>
    </row>
    <row r="9" spans="2:20" ht="13.5" thickTop="1">
      <c r="B9" s="8" t="s">
        <v>9</v>
      </c>
      <c r="C9" s="3" t="s">
        <v>316</v>
      </c>
      <c r="D9" s="9"/>
      <c r="E9" s="6"/>
      <c r="F9" s="10"/>
      <c r="G9" s="10"/>
      <c r="H9" s="10">
        <v>160</v>
      </c>
      <c r="I9" s="12">
        <f>IF(H9=0,0,TRUNC(0.8465*(H9-75)^1.42))</f>
        <v>464</v>
      </c>
      <c r="J9" s="7">
        <f>SUM(I9:I11)-MIN(I9:I11)</f>
        <v>853</v>
      </c>
      <c r="L9" s="8" t="s">
        <v>9</v>
      </c>
      <c r="M9" s="3" t="s">
        <v>324</v>
      </c>
      <c r="N9" s="9"/>
      <c r="O9" s="6"/>
      <c r="P9" s="10"/>
      <c r="Q9" s="10"/>
      <c r="R9" s="10">
        <v>160</v>
      </c>
      <c r="S9" s="12">
        <f>IF(R9=0,0,TRUNC(1.84523*(R9-75)^1.348))</f>
        <v>736</v>
      </c>
      <c r="T9" s="7">
        <f>SUM(S9:S11)-MIN(S9:S11)</f>
        <v>736</v>
      </c>
    </row>
    <row r="10" spans="2:20" ht="12.75">
      <c r="B10" s="13"/>
      <c r="C10" s="14" t="s">
        <v>318</v>
      </c>
      <c r="D10" s="15"/>
      <c r="E10" s="16"/>
      <c r="F10" s="17"/>
      <c r="G10" s="17"/>
      <c r="H10" s="17">
        <v>150</v>
      </c>
      <c r="I10" s="19">
        <f>IF(H10=0,0,TRUNC(0.8465*(H10-75)^1.42))</f>
        <v>389</v>
      </c>
      <c r="J10" s="20"/>
      <c r="L10" s="13"/>
      <c r="M10" s="14"/>
      <c r="N10" s="15"/>
      <c r="O10" s="16"/>
      <c r="P10" s="17"/>
      <c r="Q10" s="17"/>
      <c r="R10" s="17"/>
      <c r="S10" s="19">
        <f>IF(R10=0,0,TRUNC(1.84523*(R10-75)^1.348))</f>
        <v>0</v>
      </c>
      <c r="T10" s="20"/>
    </row>
    <row r="11" spans="2:20" ht="13.5" thickBot="1">
      <c r="B11" s="13"/>
      <c r="C11" s="14" t="s">
        <v>319</v>
      </c>
      <c r="D11" s="15"/>
      <c r="E11" s="16"/>
      <c r="F11" s="17"/>
      <c r="G11" s="17"/>
      <c r="H11" s="17">
        <v>150</v>
      </c>
      <c r="I11" s="19">
        <f>IF(H11=0,0,TRUNC(0.8465*(H11-75)^1.42))</f>
        <v>389</v>
      </c>
      <c r="J11" s="20"/>
      <c r="L11" s="13"/>
      <c r="M11" s="14"/>
      <c r="N11" s="15"/>
      <c r="O11" s="16"/>
      <c r="P11" s="17"/>
      <c r="Q11" s="17"/>
      <c r="R11" s="17"/>
      <c r="S11" s="19">
        <f>IF(R11=0,0,TRUNC(1.84523*(R11-75)^1.348))</f>
        <v>0</v>
      </c>
      <c r="T11" s="20"/>
    </row>
    <row r="12" spans="2:20" ht="13.5" thickTop="1">
      <c r="B12" s="8" t="s">
        <v>10</v>
      </c>
      <c r="C12" s="3" t="s">
        <v>24</v>
      </c>
      <c r="D12" s="9"/>
      <c r="E12" s="6"/>
      <c r="F12" s="10"/>
      <c r="G12" s="10"/>
      <c r="H12" s="10">
        <v>513</v>
      </c>
      <c r="I12" s="12">
        <f>IF(H12=0,0,TRUNC(0.14354*(H12-220)^1.4))</f>
        <v>407</v>
      </c>
      <c r="J12" s="7">
        <f>SUM(I12:I14)-MIN(I12:I14)</f>
        <v>744</v>
      </c>
      <c r="L12" s="8" t="s">
        <v>10</v>
      </c>
      <c r="M12" s="3"/>
      <c r="N12" s="9"/>
      <c r="O12" s="6"/>
      <c r="P12" s="10"/>
      <c r="Q12" s="10"/>
      <c r="R12" s="10"/>
      <c r="S12" s="12">
        <f>IF(R12=0,0,TRUNC(0.188807*(R12-210)^1.41))</f>
        <v>0</v>
      </c>
      <c r="T12" s="7">
        <f>SUM(S12:S14)-MIN(S12:S14)</f>
        <v>403</v>
      </c>
    </row>
    <row r="13" spans="2:20" ht="12.75">
      <c r="B13" s="13"/>
      <c r="C13" s="14" t="s">
        <v>317</v>
      </c>
      <c r="D13" s="15"/>
      <c r="E13" s="16"/>
      <c r="F13" s="17"/>
      <c r="G13" s="17"/>
      <c r="H13" s="17">
        <v>450</v>
      </c>
      <c r="I13" s="19">
        <f>IF(H13=0,0,TRUNC(0.14354*(H13-220)^1.4))</f>
        <v>290</v>
      </c>
      <c r="J13" s="20"/>
      <c r="L13" s="13"/>
      <c r="M13" s="14" t="s">
        <v>325</v>
      </c>
      <c r="N13" s="15"/>
      <c r="O13" s="16"/>
      <c r="P13" s="17"/>
      <c r="Q13" s="17"/>
      <c r="R13" s="17">
        <v>440</v>
      </c>
      <c r="S13" s="19">
        <f>IF(R13=0,0,TRUNC(0.188807*(R13-210)^1.41))</f>
        <v>403</v>
      </c>
      <c r="T13" s="20"/>
    </row>
    <row r="14" spans="2:20" ht="13.5" thickBot="1">
      <c r="B14" s="13"/>
      <c r="C14" s="14" t="s">
        <v>320</v>
      </c>
      <c r="D14" s="15"/>
      <c r="E14" s="16"/>
      <c r="F14" s="17"/>
      <c r="G14" s="17"/>
      <c r="H14" s="17">
        <v>476</v>
      </c>
      <c r="I14" s="19">
        <f>IF(H14=0,0,TRUNC(0.14354*(H14-220)^1.4))</f>
        <v>337</v>
      </c>
      <c r="J14" s="20"/>
      <c r="L14" s="13"/>
      <c r="M14" s="14"/>
      <c r="N14" s="15"/>
      <c r="O14" s="16"/>
      <c r="P14" s="17"/>
      <c r="Q14" s="17"/>
      <c r="R14" s="17"/>
      <c r="S14" s="21">
        <f>IF(R14=0,0,TRUNC(0.188807*(R14-210)^1.41))</f>
        <v>0</v>
      </c>
      <c r="T14" s="20"/>
    </row>
    <row r="15" spans="2:20" ht="13.5" thickTop="1">
      <c r="B15" s="8" t="s">
        <v>17</v>
      </c>
      <c r="C15" s="3" t="s">
        <v>319</v>
      </c>
      <c r="D15" s="9"/>
      <c r="E15" s="6"/>
      <c r="F15" s="10"/>
      <c r="G15" s="10"/>
      <c r="H15" s="28">
        <v>10.32</v>
      </c>
      <c r="I15" s="12">
        <f>IF(H15=0,0,TRUNC(51.39*(H15-1.5)^1.05))</f>
        <v>505</v>
      </c>
      <c r="J15" s="7">
        <f>SUM(I15:I17)-MIN(I15:I17)</f>
        <v>919</v>
      </c>
      <c r="L15" s="8" t="s">
        <v>17</v>
      </c>
      <c r="M15" s="3" t="s">
        <v>323</v>
      </c>
      <c r="N15" s="9"/>
      <c r="O15" s="6"/>
      <c r="P15" s="10"/>
      <c r="Q15" s="10"/>
      <c r="R15" s="28">
        <v>0</v>
      </c>
      <c r="S15" s="12">
        <f>IF(R15=0,0,TRUNC(56.0211*(R15-1.5)^1.05))</f>
        <v>0</v>
      </c>
      <c r="T15" s="7">
        <f>SUM(S15:S17)-MIN(S15:S17)</f>
        <v>354</v>
      </c>
    </row>
    <row r="16" spans="2:20" ht="12.75">
      <c r="B16" s="13" t="s">
        <v>18</v>
      </c>
      <c r="C16" s="14" t="s">
        <v>318</v>
      </c>
      <c r="D16" s="15"/>
      <c r="E16" s="16"/>
      <c r="F16" s="17"/>
      <c r="G16" s="17"/>
      <c r="H16" s="29">
        <v>8.81</v>
      </c>
      <c r="I16" s="19">
        <f>IF(H16=0,0,TRUNC(51.39*(H16-1.5)^1.05))</f>
        <v>414</v>
      </c>
      <c r="J16" s="20"/>
      <c r="L16" s="13" t="s">
        <v>19</v>
      </c>
      <c r="M16" s="14" t="s">
        <v>325</v>
      </c>
      <c r="N16" s="15"/>
      <c r="O16" s="16"/>
      <c r="P16" s="17"/>
      <c r="Q16" s="17"/>
      <c r="R16" s="29">
        <v>7.29</v>
      </c>
      <c r="S16" s="19">
        <f>IF(R16=0,0,TRUNC(56.0211*(R16-1.5)^1.05))</f>
        <v>354</v>
      </c>
      <c r="T16" s="20"/>
    </row>
    <row r="17" spans="2:20" ht="13.5" thickBot="1">
      <c r="B17" s="13"/>
      <c r="C17" s="14" t="s">
        <v>320</v>
      </c>
      <c r="D17" s="15"/>
      <c r="E17" s="16"/>
      <c r="F17" s="17"/>
      <c r="G17" s="17"/>
      <c r="H17" s="29">
        <v>8.19</v>
      </c>
      <c r="I17" s="19">
        <f>IF(H17=0,0,TRUNC(51.39*(H17-1.5)^1.05))</f>
        <v>378</v>
      </c>
      <c r="J17" s="20"/>
      <c r="L17" s="13"/>
      <c r="M17" s="14"/>
      <c r="N17" s="15"/>
      <c r="O17" s="16"/>
      <c r="P17" s="17"/>
      <c r="Q17" s="17"/>
      <c r="R17" s="29"/>
      <c r="S17" s="21">
        <f>IF(R17=0,0,TRUNC(56.0211*(R17-1.5)^1.05))</f>
        <v>0</v>
      </c>
      <c r="T17" s="20"/>
    </row>
    <row r="18" spans="2:20" ht="13.5" thickTop="1">
      <c r="B18" s="8" t="s">
        <v>12</v>
      </c>
      <c r="C18" s="3" t="s">
        <v>24</v>
      </c>
      <c r="D18" s="9"/>
      <c r="E18" s="6"/>
      <c r="F18" s="10"/>
      <c r="G18" s="10"/>
      <c r="H18" s="28">
        <v>30.9</v>
      </c>
      <c r="I18" s="12">
        <f>IF(OR(H18=0,H18&gt;44),0,TRUNC(4.86338*(44-H18)^1.81))</f>
        <v>511</v>
      </c>
      <c r="J18" s="7">
        <f>SUM(I18:I19)-MIN(I18:I19)</f>
        <v>511</v>
      </c>
      <c r="L18" s="8" t="s">
        <v>12</v>
      </c>
      <c r="M18" s="3" t="s">
        <v>325</v>
      </c>
      <c r="N18" s="9"/>
      <c r="O18" s="6"/>
      <c r="P18" s="10"/>
      <c r="Q18" s="10"/>
      <c r="R18" s="28">
        <v>33.19</v>
      </c>
      <c r="S18" s="12">
        <f>IF(OR(R18=0,R18&gt;50),0,TRUNC(3.84286*(50-R18)^1.81))</f>
        <v>635</v>
      </c>
      <c r="T18" s="7">
        <f>SUM(S18:S19)-MIN(S18:S19)</f>
        <v>635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5064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3490</v>
      </c>
    </row>
    <row r="21" spans="2:9" ht="26.25">
      <c r="B21" s="35"/>
      <c r="I21" s="35"/>
    </row>
    <row r="22" spans="2:16" ht="24" thickBot="1">
      <c r="B22" s="32" t="s">
        <v>139</v>
      </c>
      <c r="F22" s="2" t="s">
        <v>0</v>
      </c>
      <c r="L22" s="32" t="s">
        <v>139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307</v>
      </c>
      <c r="D24" s="9"/>
      <c r="E24" s="6"/>
      <c r="F24" s="10"/>
      <c r="G24" s="10"/>
      <c r="H24" s="28">
        <v>9.1</v>
      </c>
      <c r="I24" s="12">
        <f>IF(OR(H24=0,H24&gt;11.5),0,TRUNC(58.015*(11.5-H24)^1.81))</f>
        <v>282</v>
      </c>
      <c r="J24" s="7">
        <f>SUM(I24:I26)-MIN(I24:I26)</f>
        <v>678</v>
      </c>
      <c r="L24" s="8">
        <v>60</v>
      </c>
      <c r="M24" s="3"/>
      <c r="N24" s="9"/>
      <c r="O24" s="6"/>
      <c r="P24" s="10"/>
      <c r="Q24" s="10"/>
      <c r="R24" s="28"/>
      <c r="S24" s="9">
        <f>IF(OR(R24=0,R24&gt;13),0,TRUNC(46.0849*(13-R24)^1.81))</f>
        <v>0</v>
      </c>
      <c r="T24" s="7">
        <f>SUM(S24:S26)-MIN(S24:S26)</f>
        <v>416</v>
      </c>
    </row>
    <row r="25" spans="2:20" ht="12.75">
      <c r="B25" s="13"/>
      <c r="C25" s="14" t="s">
        <v>308</v>
      </c>
      <c r="D25" s="15"/>
      <c r="E25" s="16"/>
      <c r="F25" s="17"/>
      <c r="G25" s="17"/>
      <c r="H25" s="29">
        <v>8.61</v>
      </c>
      <c r="I25" s="19">
        <f>IF(OR(H25=0,H25&gt;11.5),0,TRUNC(58.015*(11.5-H25)^1.81))</f>
        <v>396</v>
      </c>
      <c r="J25" s="20"/>
      <c r="L25" s="13"/>
      <c r="M25" s="14" t="s">
        <v>305</v>
      </c>
      <c r="N25" s="15"/>
      <c r="O25" s="16"/>
      <c r="P25" s="17"/>
      <c r="Q25" s="17"/>
      <c r="R25" s="29">
        <v>11.33</v>
      </c>
      <c r="S25" s="19">
        <f>IF(OR(R25=0,R25&gt;13),0,TRUNC(46.0849*(13-R25)^1.81))</f>
        <v>116</v>
      </c>
      <c r="T25" s="20"/>
    </row>
    <row r="26" spans="2:20" ht="13.5" thickBot="1">
      <c r="B26" s="13"/>
      <c r="C26" s="14"/>
      <c r="D26" s="15"/>
      <c r="E26" s="16"/>
      <c r="F26" s="17"/>
      <c r="G26" s="17"/>
      <c r="H26" s="29"/>
      <c r="I26" s="21">
        <f>IF(OR(H26=0,H26&gt;11.5),0,TRUNC(58.015*(11.5-H26)^1.81))</f>
        <v>0</v>
      </c>
      <c r="J26" s="20"/>
      <c r="L26" s="13"/>
      <c r="M26" s="14" t="s">
        <v>299</v>
      </c>
      <c r="N26" s="15"/>
      <c r="O26" s="16"/>
      <c r="P26" s="17"/>
      <c r="Q26" s="17"/>
      <c r="R26" s="29">
        <v>10.18</v>
      </c>
      <c r="S26" s="83">
        <f>IF(OR(R26=0,R26&gt;13),0,TRUNC(46.0849*(13-R26)^1.81))</f>
        <v>300</v>
      </c>
      <c r="T26" s="20"/>
    </row>
    <row r="27" spans="2:20" ht="13.5" thickTop="1">
      <c r="B27" s="8">
        <v>1000</v>
      </c>
      <c r="C27" s="3" t="s">
        <v>309</v>
      </c>
      <c r="D27" s="9"/>
      <c r="E27" s="6">
        <f>60*F27+H27</f>
        <v>195.3</v>
      </c>
      <c r="F27" s="10">
        <v>3</v>
      </c>
      <c r="G27" s="22" t="s">
        <v>8</v>
      </c>
      <c r="H27" s="81">
        <v>15.3</v>
      </c>
      <c r="I27" s="12">
        <f>IF(OR(E27=0,E27&gt;305.5),0,TRUNC(0.08713*(305.5-E27)^1.85))</f>
        <v>522</v>
      </c>
      <c r="J27" s="7">
        <f>SUM(I27:I29)-MIN(I27:I29)</f>
        <v>692</v>
      </c>
      <c r="L27" s="8">
        <v>600</v>
      </c>
      <c r="M27" s="3" t="s">
        <v>300</v>
      </c>
      <c r="N27" s="9"/>
      <c r="O27" s="24">
        <f>60*P27+R27</f>
        <v>125.12</v>
      </c>
      <c r="P27" s="10">
        <v>2</v>
      </c>
      <c r="Q27" s="22" t="s">
        <v>8</v>
      </c>
      <c r="R27" s="81">
        <v>5.12</v>
      </c>
      <c r="S27" s="12">
        <f>IF(OR(O27=0,O27&gt;185),0,TRUNC(0.19889*(185-O27)^1.88))</f>
        <v>436</v>
      </c>
      <c r="T27" s="7">
        <f>SUM(S27:S29)-MIN(S27:S29)</f>
        <v>913</v>
      </c>
    </row>
    <row r="28" spans="2:20" ht="12.75">
      <c r="B28" s="13"/>
      <c r="C28" s="14" t="s">
        <v>310</v>
      </c>
      <c r="D28" s="15"/>
      <c r="E28" s="16">
        <f>60*F28+H28</f>
        <v>245.42</v>
      </c>
      <c r="F28" s="17">
        <v>4</v>
      </c>
      <c r="G28" s="25" t="s">
        <v>8</v>
      </c>
      <c r="H28" s="82">
        <v>5.42</v>
      </c>
      <c r="I28" s="19">
        <f>IF(OR(E28=0,E28&gt;305.5),0,TRUNC(0.08713*(305.5-E28)^1.85))</f>
        <v>170</v>
      </c>
      <c r="J28" s="20"/>
      <c r="L28" s="13"/>
      <c r="M28" s="14" t="s">
        <v>301</v>
      </c>
      <c r="N28" s="15"/>
      <c r="O28" s="16">
        <f>60*P28+R28</f>
        <v>122.19</v>
      </c>
      <c r="P28" s="17">
        <v>2</v>
      </c>
      <c r="Q28" s="25" t="s">
        <v>8</v>
      </c>
      <c r="R28" s="82">
        <v>2.19</v>
      </c>
      <c r="S28" s="19">
        <f>IF(OR(O28=0,O28&gt;185),0,TRUNC(0.19889*(185-O28)^1.88))</f>
        <v>477</v>
      </c>
      <c r="T28" s="20"/>
    </row>
    <row r="29" spans="2:20" ht="13.5" thickBot="1">
      <c r="B29" s="13"/>
      <c r="C29" s="14" t="s">
        <v>311</v>
      </c>
      <c r="D29" s="15"/>
      <c r="E29" s="16">
        <f>60*F29+H29</f>
        <v>284.53</v>
      </c>
      <c r="F29" s="17">
        <v>4</v>
      </c>
      <c r="G29" s="27" t="s">
        <v>8</v>
      </c>
      <c r="H29" s="82">
        <v>44.53</v>
      </c>
      <c r="I29" s="19">
        <f>IF(OR(E29=0,E29&gt;305.5),0,TRUNC(0.08713*(305.5-E29)^1.85))</f>
        <v>24</v>
      </c>
      <c r="J29" s="20"/>
      <c r="L29" s="13"/>
      <c r="M29" s="14"/>
      <c r="N29" s="15"/>
      <c r="O29" s="16">
        <f>60*P29+R29</f>
        <v>0</v>
      </c>
      <c r="P29" s="17"/>
      <c r="Q29" s="27" t="s">
        <v>8</v>
      </c>
      <c r="R29" s="82"/>
      <c r="S29" s="19">
        <f>IF(OR(O29=0,O29&gt;185),0,TRUNC(0.19889*(185-O29)^1.88))</f>
        <v>0</v>
      </c>
      <c r="T29" s="20"/>
    </row>
    <row r="30" spans="2:20" ht="13.5" thickTop="1">
      <c r="B30" s="8" t="s">
        <v>9</v>
      </c>
      <c r="C30" s="3" t="s">
        <v>307</v>
      </c>
      <c r="D30" s="9"/>
      <c r="E30" s="6"/>
      <c r="F30" s="10"/>
      <c r="G30" s="10"/>
      <c r="H30" s="10">
        <v>135</v>
      </c>
      <c r="I30" s="12">
        <f>IF(H30=0,0,TRUNC(0.8465*(H30-75)^1.42))</f>
        <v>283</v>
      </c>
      <c r="J30" s="7">
        <f>SUM(I30:I32)-MIN(I30:I32)</f>
        <v>600</v>
      </c>
      <c r="L30" s="8" t="s">
        <v>9</v>
      </c>
      <c r="M30" s="3" t="s">
        <v>282</v>
      </c>
      <c r="N30" s="9"/>
      <c r="O30" s="6"/>
      <c r="P30" s="10"/>
      <c r="Q30" s="10"/>
      <c r="R30" s="10">
        <v>125</v>
      </c>
      <c r="S30" s="12">
        <f>IF(R30=0,0,TRUNC(1.84523*(R30-75)^1.348))</f>
        <v>359</v>
      </c>
      <c r="T30" s="7">
        <f>SUM(S30:S32)-MIN(S30:S32)</f>
        <v>671</v>
      </c>
    </row>
    <row r="31" spans="2:20" ht="12.75">
      <c r="B31" s="13"/>
      <c r="C31" s="14" t="s">
        <v>312</v>
      </c>
      <c r="D31" s="15"/>
      <c r="E31" s="16"/>
      <c r="F31" s="17"/>
      <c r="G31" s="17"/>
      <c r="H31" s="17">
        <v>140</v>
      </c>
      <c r="I31" s="19">
        <f>IF(H31=0,0,TRUNC(0.8465*(H31-75)^1.42))</f>
        <v>317</v>
      </c>
      <c r="J31" s="20"/>
      <c r="L31" s="13"/>
      <c r="M31" s="14" t="s">
        <v>302</v>
      </c>
      <c r="N31" s="15"/>
      <c r="O31" s="16"/>
      <c r="P31" s="17"/>
      <c r="Q31" s="17"/>
      <c r="R31" s="17">
        <v>120</v>
      </c>
      <c r="S31" s="19">
        <f>IF(R31=0,0,TRUNC(1.84523*(R31-75)^1.348))</f>
        <v>312</v>
      </c>
      <c r="T31" s="20"/>
    </row>
    <row r="32" spans="2:20" ht="13.5" thickBot="1">
      <c r="B32" s="13"/>
      <c r="C32" s="14" t="s">
        <v>311</v>
      </c>
      <c r="D32" s="15"/>
      <c r="E32" s="16"/>
      <c r="F32" s="17"/>
      <c r="G32" s="17"/>
      <c r="H32" s="17">
        <v>120</v>
      </c>
      <c r="I32" s="19">
        <f>IF(H32=0,0,TRUNC(0.8465*(H32-75)^1.42))</f>
        <v>188</v>
      </c>
      <c r="J32" s="20"/>
      <c r="L32" s="13"/>
      <c r="M32" s="14" t="s">
        <v>301</v>
      </c>
      <c r="N32" s="15"/>
      <c r="O32" s="16"/>
      <c r="P32" s="17"/>
      <c r="Q32" s="17"/>
      <c r="R32" s="17">
        <v>110</v>
      </c>
      <c r="S32" s="19">
        <f>IF(R32=0,0,TRUNC(1.84523*(R32-75)^1.348))</f>
        <v>222</v>
      </c>
      <c r="T32" s="20"/>
    </row>
    <row r="33" spans="2:20" ht="13.5" thickTop="1">
      <c r="B33" s="8" t="s">
        <v>10</v>
      </c>
      <c r="C33" s="3" t="s">
        <v>308</v>
      </c>
      <c r="D33" s="9"/>
      <c r="E33" s="6"/>
      <c r="F33" s="10"/>
      <c r="G33" s="10"/>
      <c r="H33" s="10">
        <v>471</v>
      </c>
      <c r="I33" s="12">
        <f>IF(H33=0,0,TRUNC(0.14354*(H33-220)^1.4))</f>
        <v>328</v>
      </c>
      <c r="J33" s="7">
        <f>SUM(I33:I35)-MIN(I33:I35)</f>
        <v>495</v>
      </c>
      <c r="L33" s="8" t="s">
        <v>10</v>
      </c>
      <c r="M33" s="3" t="s">
        <v>303</v>
      </c>
      <c r="N33" s="9"/>
      <c r="O33" s="6"/>
      <c r="P33" s="10"/>
      <c r="Q33" s="10"/>
      <c r="R33" s="10">
        <v>322</v>
      </c>
      <c r="S33" s="12">
        <f>IF(R33=0,0,TRUNC(0.188807*(R33-210)^1.41))</f>
        <v>146</v>
      </c>
      <c r="T33" s="7">
        <f>SUM(S33:S35)-MIN(S33:S35)</f>
        <v>436</v>
      </c>
    </row>
    <row r="34" spans="2:20" ht="12.75">
      <c r="B34" s="13"/>
      <c r="C34" s="14"/>
      <c r="D34" s="15"/>
      <c r="E34" s="16"/>
      <c r="F34" s="17"/>
      <c r="G34" s="17"/>
      <c r="H34" s="17"/>
      <c r="I34" s="19">
        <f>IF(H34=0,0,TRUNC(0.14354*(H34-220)^1.4))</f>
        <v>0</v>
      </c>
      <c r="J34" s="20"/>
      <c r="L34" s="13"/>
      <c r="M34" s="14" t="s">
        <v>306</v>
      </c>
      <c r="N34" s="15"/>
      <c r="O34" s="16"/>
      <c r="P34" s="17"/>
      <c r="Q34" s="17"/>
      <c r="R34" s="17">
        <v>392</v>
      </c>
      <c r="S34" s="19">
        <f>IF(R34=0,0,TRUNC(0.188807*(R34-210)^1.41))</f>
        <v>290</v>
      </c>
      <c r="T34" s="20"/>
    </row>
    <row r="35" spans="2:20" ht="13.5" thickBot="1">
      <c r="B35" s="13"/>
      <c r="C35" s="14" t="s">
        <v>313</v>
      </c>
      <c r="D35" s="15"/>
      <c r="E35" s="16"/>
      <c r="F35" s="17"/>
      <c r="G35" s="17"/>
      <c r="H35" s="17">
        <v>375</v>
      </c>
      <c r="I35" s="19">
        <f>IF(H35=0,0,TRUNC(0.14354*(H35-220)^1.4))</f>
        <v>167</v>
      </c>
      <c r="J35" s="20"/>
      <c r="L35" s="13"/>
      <c r="M35" s="14" t="s">
        <v>299</v>
      </c>
      <c r="N35" s="15"/>
      <c r="O35" s="16"/>
      <c r="P35" s="17"/>
      <c r="Q35" s="17"/>
      <c r="R35" s="17">
        <v>321</v>
      </c>
      <c r="S35" s="19">
        <f>IF(R35=0,0,TRUNC(0.188807*(R35-210)^1.41))</f>
        <v>144</v>
      </c>
      <c r="T35" s="20"/>
    </row>
    <row r="36" spans="2:20" ht="13.5" thickTop="1">
      <c r="B36" s="8"/>
      <c r="C36" s="3" t="s">
        <v>309</v>
      </c>
      <c r="D36" s="9"/>
      <c r="E36" s="6"/>
      <c r="F36" s="10"/>
      <c r="G36" s="10"/>
      <c r="H36" s="28">
        <v>55.3</v>
      </c>
      <c r="I36" s="12">
        <f>IF(H36=0,0,TRUNC(5.33*(H36-10)^1.1))</f>
        <v>353</v>
      </c>
      <c r="J36" s="7">
        <f>SUM(I36:I38)-MIN(I36:I38)</f>
        <v>589</v>
      </c>
      <c r="L36" s="8"/>
      <c r="M36" s="3" t="s">
        <v>304</v>
      </c>
      <c r="N36" s="9"/>
      <c r="O36" s="6"/>
      <c r="P36" s="10"/>
      <c r="Q36" s="10"/>
      <c r="R36" s="28">
        <v>38.2</v>
      </c>
      <c r="S36" s="12">
        <f>IF(R36=0,0,TRUNC(7.86*(R36-8)^1.1))</f>
        <v>333</v>
      </c>
      <c r="T36" s="7">
        <f>SUM(S36:S38)-MIN(S36:S38)</f>
        <v>657</v>
      </c>
    </row>
    <row r="37" spans="2:20" ht="12.75">
      <c r="B37" s="13" t="s">
        <v>11</v>
      </c>
      <c r="C37" s="14" t="s">
        <v>313</v>
      </c>
      <c r="D37" s="15"/>
      <c r="E37" s="16"/>
      <c r="F37" s="17"/>
      <c r="G37" s="17"/>
      <c r="H37" s="29">
        <v>40.5</v>
      </c>
      <c r="I37" s="19">
        <f>IF(H37=0,0,TRUNC(5.33*(H37-10)^1.1))</f>
        <v>228</v>
      </c>
      <c r="J37" s="20"/>
      <c r="L37" s="13" t="s">
        <v>11</v>
      </c>
      <c r="M37" s="14" t="s">
        <v>300</v>
      </c>
      <c r="N37" s="15"/>
      <c r="O37" s="16"/>
      <c r="P37" s="17"/>
      <c r="Q37" s="17"/>
      <c r="R37" s="29">
        <v>37.4</v>
      </c>
      <c r="S37" s="19">
        <f>IF(R37=0,0,TRUNC(7.86*(R37-8)^1.1))</f>
        <v>324</v>
      </c>
      <c r="T37" s="20"/>
    </row>
    <row r="38" spans="2:20" ht="13.5" thickBot="1">
      <c r="B38" s="13"/>
      <c r="C38" s="14" t="s">
        <v>312</v>
      </c>
      <c r="D38" s="15"/>
      <c r="E38" s="16"/>
      <c r="F38" s="17"/>
      <c r="G38" s="17"/>
      <c r="H38" s="29">
        <v>41.4</v>
      </c>
      <c r="I38" s="19">
        <f>IF(H38=0,0,TRUNC(5.33*(H38-10)^1.1))</f>
        <v>236</v>
      </c>
      <c r="J38" s="20"/>
      <c r="L38" s="13"/>
      <c r="M38" s="14" t="s">
        <v>305</v>
      </c>
      <c r="N38" s="15"/>
      <c r="O38" s="16"/>
      <c r="P38" s="17"/>
      <c r="Q38" s="17"/>
      <c r="R38" s="29">
        <v>33.7</v>
      </c>
      <c r="S38" s="19">
        <f>IF(R38=0,0,TRUNC(7.86*(R38-8)^1.1))</f>
        <v>279</v>
      </c>
      <c r="T38" s="20"/>
    </row>
    <row r="39" spans="2:20" ht="13.5" thickTop="1">
      <c r="B39" s="8" t="s">
        <v>12</v>
      </c>
      <c r="C39" s="3" t="s">
        <v>308</v>
      </c>
      <c r="D39" s="9"/>
      <c r="E39" s="6"/>
      <c r="F39" s="10"/>
      <c r="G39" s="10"/>
      <c r="H39" s="28">
        <v>34.95</v>
      </c>
      <c r="I39" s="12">
        <f>IF(OR(H39=0,H39&gt;44),0,TRUNC(4.86338*(44-H39)^1.81))</f>
        <v>262</v>
      </c>
      <c r="J39" s="7">
        <f>SUM(I39:I40)-MIN(I39:I40)</f>
        <v>262</v>
      </c>
      <c r="L39" s="8" t="s">
        <v>12</v>
      </c>
      <c r="M39" s="3" t="s">
        <v>298</v>
      </c>
      <c r="N39" s="9"/>
      <c r="O39" s="6"/>
      <c r="P39" s="10"/>
      <c r="Q39" s="10"/>
      <c r="R39" s="28">
        <v>38.31</v>
      </c>
      <c r="S39" s="12">
        <f>IF(OR(R39=0,R39&gt;50),0,TRUNC(3.84286*(50-R39)^1.81))</f>
        <v>329</v>
      </c>
      <c r="T39" s="7">
        <f>SUM(S39:S40)-MIN(S39:S40)</f>
        <v>329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3316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3422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.00390625" style="0" customWidth="1"/>
    <col min="2" max="2" width="6.50390625" style="0" customWidth="1"/>
    <col min="3" max="3" width="18.625" style="0" customWidth="1"/>
    <col min="4" max="4" width="1.378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5.625" style="0" customWidth="1"/>
    <col min="9" max="9" width="6.625" style="0" customWidth="1"/>
    <col min="10" max="10" width="7.00390625" style="0" customWidth="1"/>
    <col min="11" max="11" width="1.00390625" style="0" customWidth="1"/>
    <col min="12" max="12" width="6.375" style="0" customWidth="1"/>
    <col min="13" max="13" width="19.375" style="0" customWidth="1"/>
    <col min="14" max="14" width="1.1210937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5.375" style="0" customWidth="1"/>
    <col min="19" max="19" width="5.875" style="0" customWidth="1"/>
    <col min="20" max="20" width="7.375" style="0" customWidth="1"/>
    <col min="21" max="21" width="1.625" style="0" customWidth="1"/>
  </cols>
  <sheetData>
    <row r="1" spans="2:16" ht="21" thickBot="1">
      <c r="B1" s="70" t="s">
        <v>146</v>
      </c>
      <c r="F1" s="2"/>
      <c r="H1" s="2" t="s">
        <v>15</v>
      </c>
      <c r="L1" s="70" t="s">
        <v>146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331</v>
      </c>
      <c r="D3" s="9"/>
      <c r="E3" s="6"/>
      <c r="F3" s="10"/>
      <c r="G3" s="10"/>
      <c r="H3" s="28">
        <v>8.47</v>
      </c>
      <c r="I3" s="12">
        <f>IF(OR(H3=0,H3&gt;11.5),0,TRUNC(58.015*(11.5-H3)^1.81))</f>
        <v>431</v>
      </c>
      <c r="J3" s="7">
        <f>SUM(I3:I5)-MIN(I3:I5)</f>
        <v>923</v>
      </c>
      <c r="L3" s="8">
        <v>60</v>
      </c>
      <c r="M3" s="3" t="s">
        <v>284</v>
      </c>
      <c r="N3" s="9"/>
      <c r="O3" s="6"/>
      <c r="P3" s="10"/>
      <c r="Q3" s="10"/>
      <c r="R3" s="28">
        <v>9.26</v>
      </c>
      <c r="S3" s="9">
        <f>IF(OR(R3=0,R3&gt;13),0,TRUNC(46.0849*(13-R3)^1.81))</f>
        <v>501</v>
      </c>
      <c r="T3" s="7">
        <f>SUM(S3:S5)-MIN(S3:S5)</f>
        <v>912</v>
      </c>
    </row>
    <row r="4" spans="2:20" ht="12.75">
      <c r="B4" s="13"/>
      <c r="C4" s="14" t="s">
        <v>326</v>
      </c>
      <c r="D4" s="15"/>
      <c r="E4" s="16"/>
      <c r="F4" s="17"/>
      <c r="G4" s="17"/>
      <c r="H4" s="29">
        <v>8.24</v>
      </c>
      <c r="I4" s="19">
        <f>IF(OR(H4=0,H4&gt;11.5),0,TRUNC(58.015*(11.5-H4)^1.81))</f>
        <v>492</v>
      </c>
      <c r="J4" s="20"/>
      <c r="L4" s="13"/>
      <c r="M4" s="14" t="s">
        <v>338</v>
      </c>
      <c r="N4" s="15"/>
      <c r="O4" s="16"/>
      <c r="P4" s="17"/>
      <c r="Q4" s="17"/>
      <c r="R4" s="29">
        <v>9.87</v>
      </c>
      <c r="S4" s="19">
        <f>IF(OR(R4=0,R4&gt;13),0,TRUNC(46.0849*(13-R4)^1.81))</f>
        <v>363</v>
      </c>
      <c r="T4" s="20"/>
    </row>
    <row r="5" spans="2:20" ht="13.5" thickBot="1">
      <c r="B5" s="13"/>
      <c r="C5" s="14"/>
      <c r="D5" s="15"/>
      <c r="E5" s="16"/>
      <c r="F5" s="17"/>
      <c r="G5" s="17"/>
      <c r="H5" s="29"/>
      <c r="I5" s="21">
        <f>IF(OR(H5=0,H5&gt;11.5),0,TRUNC(58.015*(11.5-H5)^1.81))</f>
        <v>0</v>
      </c>
      <c r="J5" s="20"/>
      <c r="L5" s="13"/>
      <c r="M5" s="14" t="s">
        <v>339</v>
      </c>
      <c r="N5" s="15"/>
      <c r="O5" s="16"/>
      <c r="P5" s="17"/>
      <c r="Q5" s="17"/>
      <c r="R5" s="29">
        <v>9.65</v>
      </c>
      <c r="S5" s="83">
        <f>IF(OR(R5=0,R5&gt;13),0,TRUNC(46.0849*(13-R5)^1.81))</f>
        <v>411</v>
      </c>
      <c r="T5" s="20"/>
    </row>
    <row r="6" spans="2:20" ht="13.5" thickTop="1">
      <c r="B6" s="8">
        <v>1500</v>
      </c>
      <c r="C6" s="3" t="s">
        <v>184</v>
      </c>
      <c r="D6" s="9"/>
      <c r="E6" s="6">
        <f>60*F6+H6</f>
        <v>308.58</v>
      </c>
      <c r="F6" s="10">
        <v>5</v>
      </c>
      <c r="G6" s="22" t="s">
        <v>8</v>
      </c>
      <c r="H6" s="81">
        <v>8.58</v>
      </c>
      <c r="I6" s="12">
        <f>IF(OR(E6=0,E6&gt;480),0,TRUNC(0.03768*(480-E6)^1.85))</f>
        <v>511</v>
      </c>
      <c r="J6" s="7">
        <f>SUM(I6:I8)-MIN(I6:I8)</f>
        <v>922</v>
      </c>
      <c r="L6" s="8">
        <v>800</v>
      </c>
      <c r="M6" s="3"/>
      <c r="N6" s="9"/>
      <c r="O6" s="24">
        <f>60*P6+R6</f>
        <v>0</v>
      </c>
      <c r="P6" s="10"/>
      <c r="Q6" s="22" t="s">
        <v>8</v>
      </c>
      <c r="R6" s="81"/>
      <c r="S6" s="12">
        <f>IF(OR(O6=0,O6&gt;254),0,TRUNC(0.11193*(254-O6)^1.88))</f>
        <v>0</v>
      </c>
      <c r="T6" s="7">
        <f>SUM(S6:S8)-MIN(S6:S8)</f>
        <v>658</v>
      </c>
    </row>
    <row r="7" spans="2:20" ht="12.75">
      <c r="B7" s="13"/>
      <c r="C7" s="14" t="s">
        <v>326</v>
      </c>
      <c r="D7" s="15"/>
      <c r="E7" s="16">
        <f>60*F7+H7</f>
        <v>327.56</v>
      </c>
      <c r="F7" s="17">
        <v>5</v>
      </c>
      <c r="G7" s="25" t="s">
        <v>8</v>
      </c>
      <c r="H7" s="82">
        <v>27.56</v>
      </c>
      <c r="I7" s="19">
        <f>IF(OR(E7=0,E7&gt;480),0,TRUNC(0.03768*(480-E7)^1.85))</f>
        <v>411</v>
      </c>
      <c r="J7" s="20"/>
      <c r="L7" s="13"/>
      <c r="M7" s="14" t="s">
        <v>340</v>
      </c>
      <c r="N7" s="15"/>
      <c r="O7" s="16">
        <f>60*P7+R7</f>
        <v>182.11</v>
      </c>
      <c r="P7" s="17">
        <v>3</v>
      </c>
      <c r="Q7" s="25" t="s">
        <v>8</v>
      </c>
      <c r="R7" s="82">
        <v>2.11</v>
      </c>
      <c r="S7" s="19">
        <f>IF(OR(O7=0,O7&gt;254),0,TRUNC(0.11193*(254-O7)^1.88))</f>
        <v>346</v>
      </c>
      <c r="T7" s="20"/>
    </row>
    <row r="8" spans="2:20" ht="13.5" thickBot="1">
      <c r="B8" s="13"/>
      <c r="C8" s="14"/>
      <c r="D8" s="15"/>
      <c r="E8" s="16">
        <f>60*F8+H8</f>
        <v>0</v>
      </c>
      <c r="F8" s="17"/>
      <c r="G8" s="27" t="s">
        <v>8</v>
      </c>
      <c r="H8" s="82"/>
      <c r="I8" s="19">
        <f>IF(OR(E8=0,E8&gt;480),0,TRUNC(0.03768*(480-E8)^1.85))</f>
        <v>0</v>
      </c>
      <c r="J8" s="20"/>
      <c r="L8" s="13"/>
      <c r="M8" s="14" t="s">
        <v>341</v>
      </c>
      <c r="N8" s="15"/>
      <c r="O8" s="16">
        <f>60*P8+R8</f>
        <v>185.93</v>
      </c>
      <c r="P8" s="17">
        <v>3</v>
      </c>
      <c r="Q8" s="27" t="s">
        <v>8</v>
      </c>
      <c r="R8" s="82">
        <v>5.93</v>
      </c>
      <c r="S8" s="19">
        <f>IF(OR(O8=0,O8&gt;254),0,TRUNC(0.11193*(254-O8)^1.88))</f>
        <v>312</v>
      </c>
      <c r="T8" s="20"/>
    </row>
    <row r="9" spans="2:20" ht="13.5" thickTop="1">
      <c r="B9" s="8" t="s">
        <v>9</v>
      </c>
      <c r="C9" s="3" t="s">
        <v>328</v>
      </c>
      <c r="D9" s="9"/>
      <c r="E9" s="6"/>
      <c r="F9" s="10"/>
      <c r="G9" s="10"/>
      <c r="H9" s="10">
        <v>150</v>
      </c>
      <c r="I9" s="12">
        <f>IF(H9=0,0,TRUNC(0.8465*(H9-75)^1.42))</f>
        <v>389</v>
      </c>
      <c r="J9" s="7">
        <f>SUM(I9:I11)-MIN(I9:I11)</f>
        <v>741</v>
      </c>
      <c r="L9" s="8" t="s">
        <v>9</v>
      </c>
      <c r="M9" s="3" t="s">
        <v>284</v>
      </c>
      <c r="N9" s="9"/>
      <c r="O9" s="6"/>
      <c r="P9" s="10"/>
      <c r="Q9" s="10"/>
      <c r="R9" s="10">
        <v>130</v>
      </c>
      <c r="S9" s="12">
        <f>IF(R9=0,0,TRUNC(1.84523*(R9-75)^1.348))</f>
        <v>409</v>
      </c>
      <c r="T9" s="7">
        <f>SUM(S9:S11)-MIN(S9:S11)</f>
        <v>721</v>
      </c>
    </row>
    <row r="10" spans="2:20" ht="12.75">
      <c r="B10" s="13"/>
      <c r="C10" s="14" t="s">
        <v>329</v>
      </c>
      <c r="D10" s="15"/>
      <c r="E10" s="16"/>
      <c r="F10" s="17"/>
      <c r="G10" s="17"/>
      <c r="H10" s="17">
        <v>145</v>
      </c>
      <c r="I10" s="19">
        <f>IF(H10=0,0,TRUNC(0.8465*(H10-75)^1.42))</f>
        <v>352</v>
      </c>
      <c r="J10" s="20"/>
      <c r="L10" s="13"/>
      <c r="M10" s="14" t="s">
        <v>342</v>
      </c>
      <c r="N10" s="15"/>
      <c r="O10" s="16"/>
      <c r="P10" s="17"/>
      <c r="Q10" s="17"/>
      <c r="R10" s="17">
        <v>120</v>
      </c>
      <c r="S10" s="19">
        <f>IF(R10=0,0,TRUNC(1.84523*(R10-75)^1.348))</f>
        <v>312</v>
      </c>
      <c r="T10" s="20"/>
    </row>
    <row r="11" spans="2:20" ht="13.5" thickBot="1">
      <c r="B11" s="13"/>
      <c r="C11" s="14" t="s">
        <v>327</v>
      </c>
      <c r="D11" s="15"/>
      <c r="E11" s="16"/>
      <c r="F11" s="17"/>
      <c r="G11" s="17"/>
      <c r="H11" s="17">
        <v>145</v>
      </c>
      <c r="I11" s="19">
        <f>IF(H11=0,0,TRUNC(0.8465*(H11-75)^1.42))</f>
        <v>352</v>
      </c>
      <c r="J11" s="20"/>
      <c r="L11" s="13"/>
      <c r="M11" s="14"/>
      <c r="N11" s="15"/>
      <c r="O11" s="16"/>
      <c r="P11" s="17"/>
      <c r="Q11" s="17"/>
      <c r="R11" s="17"/>
      <c r="S11" s="19">
        <f>IF(R11=0,0,TRUNC(1.84523*(R11-75)^1.348))</f>
        <v>0</v>
      </c>
      <c r="T11" s="20"/>
    </row>
    <row r="12" spans="2:20" ht="13.5" thickTop="1">
      <c r="B12" s="8" t="s">
        <v>10</v>
      </c>
      <c r="C12" s="3" t="s">
        <v>330</v>
      </c>
      <c r="D12" s="9"/>
      <c r="E12" s="6"/>
      <c r="F12" s="10"/>
      <c r="G12" s="10"/>
      <c r="H12" s="10">
        <v>495</v>
      </c>
      <c r="I12" s="12">
        <f>IF(H12=0,0,TRUNC(0.14354*(H12-220)^1.4))</f>
        <v>373</v>
      </c>
      <c r="J12" s="7">
        <f>SUM(I12:I14)-MIN(I12:I14)</f>
        <v>777</v>
      </c>
      <c r="L12" s="8" t="s">
        <v>10</v>
      </c>
      <c r="M12" s="3" t="s">
        <v>343</v>
      </c>
      <c r="N12" s="9"/>
      <c r="O12" s="6"/>
      <c r="P12" s="10"/>
      <c r="Q12" s="10"/>
      <c r="R12" s="10">
        <v>362</v>
      </c>
      <c r="S12" s="12">
        <f>IF(R12=0,0,TRUNC(0.188807*(R12-210)^1.41))</f>
        <v>225</v>
      </c>
      <c r="T12" s="7">
        <f>SUM(S12:S14)-MIN(S12:S14)</f>
        <v>445</v>
      </c>
    </row>
    <row r="13" spans="2:20" ht="12.75">
      <c r="B13" s="13"/>
      <c r="C13" s="14" t="s">
        <v>328</v>
      </c>
      <c r="D13" s="15"/>
      <c r="E13" s="16"/>
      <c r="F13" s="17"/>
      <c r="G13" s="17"/>
      <c r="H13" s="17">
        <v>511</v>
      </c>
      <c r="I13" s="19">
        <f>IF(H13=0,0,TRUNC(0.14354*(H13-220)^1.4))</f>
        <v>404</v>
      </c>
      <c r="J13" s="20"/>
      <c r="L13" s="13"/>
      <c r="M13" s="14" t="s">
        <v>338</v>
      </c>
      <c r="N13" s="15"/>
      <c r="O13" s="16"/>
      <c r="P13" s="17"/>
      <c r="Q13" s="17"/>
      <c r="R13" s="17">
        <v>360</v>
      </c>
      <c r="S13" s="19">
        <f>IF(R13=0,0,TRUNC(0.188807*(R13-210)^1.41))</f>
        <v>220</v>
      </c>
      <c r="T13" s="20"/>
    </row>
    <row r="14" spans="2:20" ht="13.5" thickBot="1">
      <c r="B14" s="13"/>
      <c r="C14" s="14" t="s">
        <v>327</v>
      </c>
      <c r="D14" s="15"/>
      <c r="E14" s="16"/>
      <c r="F14" s="17"/>
      <c r="G14" s="17"/>
      <c r="H14" s="17">
        <v>0</v>
      </c>
      <c r="I14" s="19">
        <f>IF(H14=0,0,TRUNC(0.14354*(H14-220)^1.4))</f>
        <v>0</v>
      </c>
      <c r="J14" s="20"/>
      <c r="L14" s="13"/>
      <c r="M14" s="14"/>
      <c r="N14" s="15"/>
      <c r="O14" s="16"/>
      <c r="P14" s="17"/>
      <c r="Q14" s="17"/>
      <c r="R14" s="17"/>
      <c r="S14" s="21">
        <f>IF(R14=0,0,TRUNC(0.188807*(R14-210)^1.41))</f>
        <v>0</v>
      </c>
      <c r="T14" s="20"/>
    </row>
    <row r="15" spans="2:20" ht="13.5" thickTop="1">
      <c r="B15" s="8" t="s">
        <v>17</v>
      </c>
      <c r="C15" s="3" t="s">
        <v>331</v>
      </c>
      <c r="D15" s="9"/>
      <c r="E15" s="6"/>
      <c r="F15" s="10"/>
      <c r="G15" s="10"/>
      <c r="H15" s="28">
        <v>0</v>
      </c>
      <c r="I15" s="12">
        <f>IF(H15=0,0,TRUNC(51.39*(H15-1.5)^1.05))</f>
        <v>0</v>
      </c>
      <c r="J15" s="7">
        <f>SUM(I15:I17)-MIN(I15:I17)</f>
        <v>1013</v>
      </c>
      <c r="L15" s="8" t="s">
        <v>17</v>
      </c>
      <c r="M15" s="3" t="s">
        <v>339</v>
      </c>
      <c r="N15" s="9"/>
      <c r="O15" s="6"/>
      <c r="P15" s="10"/>
      <c r="Q15" s="10"/>
      <c r="R15" s="28">
        <v>9.01</v>
      </c>
      <c r="S15" s="12">
        <f>IF(R15=0,0,TRUNC(56.0211*(R15-1.5)^1.05))</f>
        <v>465</v>
      </c>
      <c r="T15" s="7">
        <f>SUM(S15:S17)-MIN(S15:S17)</f>
        <v>812</v>
      </c>
    </row>
    <row r="16" spans="2:20" ht="12.75">
      <c r="B16" s="13" t="s">
        <v>18</v>
      </c>
      <c r="C16" s="14" t="s">
        <v>24</v>
      </c>
      <c r="D16" s="15"/>
      <c r="E16" s="16"/>
      <c r="F16" s="17"/>
      <c r="G16" s="17"/>
      <c r="H16" s="29">
        <v>11.22</v>
      </c>
      <c r="I16" s="19">
        <f>IF(H16=0,0,TRUNC(51.39*(H16-1.5)^1.05))</f>
        <v>559</v>
      </c>
      <c r="J16" s="20"/>
      <c r="L16" s="13" t="s">
        <v>19</v>
      </c>
      <c r="M16" s="14" t="s">
        <v>341</v>
      </c>
      <c r="N16" s="15"/>
      <c r="O16" s="16"/>
      <c r="P16" s="17"/>
      <c r="Q16" s="17"/>
      <c r="R16" s="29">
        <v>6.96</v>
      </c>
      <c r="S16" s="19">
        <f>IF(R16=0,0,TRUNC(56.0211*(R16-1.5)^1.05))</f>
        <v>332</v>
      </c>
      <c r="T16" s="20"/>
    </row>
    <row r="17" spans="2:20" ht="13.5" thickBot="1">
      <c r="B17" s="13"/>
      <c r="C17" s="14" t="s">
        <v>327</v>
      </c>
      <c r="D17" s="15"/>
      <c r="E17" s="16"/>
      <c r="F17" s="17"/>
      <c r="G17" s="17"/>
      <c r="H17" s="29">
        <v>9.48</v>
      </c>
      <c r="I17" s="19">
        <f>IF(H17=0,0,TRUNC(51.39*(H17-1.5)^1.05))</f>
        <v>454</v>
      </c>
      <c r="J17" s="20"/>
      <c r="L17" s="13"/>
      <c r="M17" s="14" t="s">
        <v>342</v>
      </c>
      <c r="N17" s="15"/>
      <c r="O17" s="16"/>
      <c r="P17" s="17"/>
      <c r="Q17" s="17"/>
      <c r="R17" s="29">
        <v>7.18</v>
      </c>
      <c r="S17" s="21">
        <f>IF(R17=0,0,TRUNC(56.0211*(R17-1.5)^1.05))</f>
        <v>347</v>
      </c>
      <c r="T17" s="20"/>
    </row>
    <row r="18" spans="2:20" ht="13.5" thickTop="1">
      <c r="B18" s="8" t="s">
        <v>12</v>
      </c>
      <c r="C18" s="3" t="s">
        <v>331</v>
      </c>
      <c r="D18" s="9"/>
      <c r="E18" s="6"/>
      <c r="F18" s="10"/>
      <c r="G18" s="10"/>
      <c r="H18" s="28">
        <v>31.46</v>
      </c>
      <c r="I18" s="12">
        <f>IF(OR(H18=0,H18&gt;44),0,TRUNC(4.86338*(44-H18)^1.81))</f>
        <v>472</v>
      </c>
      <c r="J18" s="7">
        <f>SUM(I18:I19)-MIN(I18:I19)</f>
        <v>472</v>
      </c>
      <c r="L18" s="8" t="s">
        <v>12</v>
      </c>
      <c r="M18" s="3" t="s">
        <v>284</v>
      </c>
      <c r="N18" s="9"/>
      <c r="O18" s="6"/>
      <c r="P18" s="10"/>
      <c r="Q18" s="10"/>
      <c r="R18" s="28">
        <v>35.43</v>
      </c>
      <c r="S18" s="12">
        <f>IF(OR(R18=0,R18&gt;50),0,TRUNC(3.84286*(50-R18)^1.81))</f>
        <v>490</v>
      </c>
      <c r="T18" s="7">
        <f>SUM(S18:S19)-MIN(S18:S19)</f>
        <v>490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4848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4038</v>
      </c>
    </row>
    <row r="21" spans="2:9" ht="26.25">
      <c r="B21" s="35"/>
      <c r="I21" s="35"/>
    </row>
    <row r="22" spans="2:16" ht="21" thickBot="1">
      <c r="B22" s="70" t="s">
        <v>146</v>
      </c>
      <c r="F22" s="2"/>
      <c r="H22" s="2" t="s">
        <v>0</v>
      </c>
      <c r="L22" s="70" t="s">
        <v>146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332</v>
      </c>
      <c r="D24" s="9"/>
      <c r="E24" s="6"/>
      <c r="F24" s="10"/>
      <c r="G24" s="10"/>
      <c r="H24" s="28">
        <v>8.53</v>
      </c>
      <c r="I24" s="12">
        <f>IF(OR(H24=0,H24&gt;11.5),0,TRUNC(58.015*(11.5-H24)^1.81))</f>
        <v>416</v>
      </c>
      <c r="J24" s="7">
        <f>SUM(I24:I26)-MIN(I24:I26)</f>
        <v>727</v>
      </c>
      <c r="L24" s="8">
        <v>60</v>
      </c>
      <c r="M24" s="3" t="s">
        <v>344</v>
      </c>
      <c r="N24" s="9"/>
      <c r="O24" s="6"/>
      <c r="P24" s="10"/>
      <c r="Q24" s="10"/>
      <c r="R24" s="28">
        <v>9.49</v>
      </c>
      <c r="S24" s="9">
        <f>IF(OR(R24=0,R24&gt;13),0,TRUNC(46.0849*(13-R24)^1.81))</f>
        <v>447</v>
      </c>
      <c r="T24" s="7">
        <f>SUM(S24:S26)-MIN(S24:S26)</f>
        <v>898</v>
      </c>
    </row>
    <row r="25" spans="2:20" ht="12.75">
      <c r="B25" s="13"/>
      <c r="C25" s="14" t="s">
        <v>571</v>
      </c>
      <c r="D25" s="15"/>
      <c r="E25" s="16"/>
      <c r="F25" s="17"/>
      <c r="G25" s="17"/>
      <c r="H25" s="29">
        <v>9.65</v>
      </c>
      <c r="I25" s="19">
        <f>IF(OR(H25=0,H25&gt;11.5),0,TRUNC(58.015*(11.5-H25)^1.81))</f>
        <v>176</v>
      </c>
      <c r="J25" s="20"/>
      <c r="L25" s="13"/>
      <c r="M25" s="14" t="s">
        <v>345</v>
      </c>
      <c r="N25" s="15"/>
      <c r="O25" s="16"/>
      <c r="P25" s="17"/>
      <c r="Q25" s="17"/>
      <c r="R25" s="29">
        <v>9.47</v>
      </c>
      <c r="S25" s="19">
        <f>IF(OR(R25=0,R25&gt;13),0,TRUNC(46.0849*(13-R25)^1.81))</f>
        <v>451</v>
      </c>
      <c r="T25" s="20"/>
    </row>
    <row r="26" spans="2:20" ht="13.5" thickBot="1">
      <c r="B26" s="13"/>
      <c r="C26" s="14" t="s">
        <v>333</v>
      </c>
      <c r="D26" s="15"/>
      <c r="E26" s="16"/>
      <c r="F26" s="17"/>
      <c r="G26" s="17"/>
      <c r="H26" s="29">
        <v>8.97</v>
      </c>
      <c r="I26" s="21">
        <f>IF(OR(H26=0,H26&gt;11.5),0,TRUNC(58.015*(11.5-H26)^1.81))</f>
        <v>311</v>
      </c>
      <c r="J26" s="20"/>
      <c r="L26" s="13"/>
      <c r="M26" s="14" t="s">
        <v>346</v>
      </c>
      <c r="N26" s="15"/>
      <c r="O26" s="16"/>
      <c r="P26" s="17"/>
      <c r="Q26" s="17"/>
      <c r="R26" s="29">
        <v>9.49</v>
      </c>
      <c r="S26" s="83">
        <f>IF(OR(R26=0,R26&gt;13),0,TRUNC(46.0849*(13-R26)^1.81))</f>
        <v>447</v>
      </c>
      <c r="T26" s="20"/>
    </row>
    <row r="27" spans="2:20" ht="13.5" thickTop="1">
      <c r="B27" s="8">
        <v>1000</v>
      </c>
      <c r="C27" s="3" t="s">
        <v>334</v>
      </c>
      <c r="D27" s="9"/>
      <c r="E27" s="6">
        <f>60*F27+H27</f>
        <v>210.24</v>
      </c>
      <c r="F27" s="10">
        <v>3</v>
      </c>
      <c r="G27" s="22" t="s">
        <v>8</v>
      </c>
      <c r="H27" s="81">
        <v>30.24</v>
      </c>
      <c r="I27" s="12">
        <f>IF(OR(E27=0,E27&gt;305.5),0,TRUNC(0.08713*(305.5-E27)^1.85))</f>
        <v>399</v>
      </c>
      <c r="J27" s="7">
        <f>SUM(I27:I29)-MIN(I27:I29)</f>
        <v>696</v>
      </c>
      <c r="L27" s="8">
        <v>600</v>
      </c>
      <c r="M27" s="3" t="s">
        <v>347</v>
      </c>
      <c r="N27" s="9"/>
      <c r="O27" s="24">
        <f>60*P27+R27</f>
        <v>123.2</v>
      </c>
      <c r="P27" s="10">
        <v>2</v>
      </c>
      <c r="Q27" s="22" t="s">
        <v>8</v>
      </c>
      <c r="R27" s="81">
        <v>3.2</v>
      </c>
      <c r="S27" s="12">
        <f>IF(OR(O27=0,O27&gt;185),0,TRUNC(0.19889*(185-O27)^1.88))</f>
        <v>463</v>
      </c>
      <c r="T27" s="7">
        <f>SUM(S27:S29)-MIN(S27:S29)</f>
        <v>840</v>
      </c>
    </row>
    <row r="28" spans="2:20" ht="12.75">
      <c r="B28" s="13"/>
      <c r="C28" s="14" t="s">
        <v>335</v>
      </c>
      <c r="D28" s="15"/>
      <c r="E28" s="16">
        <f>60*F28+H28</f>
        <v>226.49</v>
      </c>
      <c r="F28" s="17">
        <v>3</v>
      </c>
      <c r="G28" s="25" t="s">
        <v>8</v>
      </c>
      <c r="H28" s="82">
        <v>46.49</v>
      </c>
      <c r="I28" s="19">
        <f>IF(OR(E28=0,E28&gt;305.5),0,TRUNC(0.08713*(305.5-E28)^1.85))</f>
        <v>282</v>
      </c>
      <c r="J28" s="20"/>
      <c r="L28" s="13"/>
      <c r="M28" s="14" t="s">
        <v>348</v>
      </c>
      <c r="N28" s="15"/>
      <c r="O28" s="16">
        <f>60*P28+R28</f>
        <v>129.53</v>
      </c>
      <c r="P28" s="17">
        <v>2</v>
      </c>
      <c r="Q28" s="25" t="s">
        <v>8</v>
      </c>
      <c r="R28" s="82">
        <v>9.53</v>
      </c>
      <c r="S28" s="19">
        <f>IF(OR(O28=0,O28&gt;185),0,TRUNC(0.19889*(185-O28)^1.88))</f>
        <v>377</v>
      </c>
      <c r="T28" s="20"/>
    </row>
    <row r="29" spans="2:20" ht="13.5" thickBot="1">
      <c r="B29" s="13"/>
      <c r="C29" s="14" t="s">
        <v>336</v>
      </c>
      <c r="D29" s="15"/>
      <c r="E29" s="16">
        <f>60*F29+H29</f>
        <v>224.26</v>
      </c>
      <c r="F29" s="17">
        <v>3</v>
      </c>
      <c r="G29" s="27" t="s">
        <v>8</v>
      </c>
      <c r="H29" s="82">
        <v>44.26</v>
      </c>
      <c r="I29" s="19">
        <f>IF(OR(E29=0,E29&gt;305.5),0,TRUNC(0.08713*(305.5-E29)^1.85))</f>
        <v>297</v>
      </c>
      <c r="J29" s="20"/>
      <c r="L29" s="13"/>
      <c r="M29" s="14"/>
      <c r="N29" s="15"/>
      <c r="O29" s="16">
        <f>60*P29+R29</f>
        <v>0</v>
      </c>
      <c r="P29" s="17"/>
      <c r="Q29" s="27" t="s">
        <v>8</v>
      </c>
      <c r="R29" s="82"/>
      <c r="S29" s="19">
        <f>IF(OR(O29=0,O29&gt;185),0,TRUNC(0.19889*(185-O29)^1.88))</f>
        <v>0</v>
      </c>
      <c r="T29" s="20"/>
    </row>
    <row r="30" spans="2:20" ht="13.5" thickTop="1">
      <c r="B30" s="8" t="s">
        <v>9</v>
      </c>
      <c r="C30" s="3" t="s">
        <v>332</v>
      </c>
      <c r="D30" s="9"/>
      <c r="E30" s="6"/>
      <c r="F30" s="10"/>
      <c r="G30" s="10"/>
      <c r="H30" s="10">
        <v>135</v>
      </c>
      <c r="I30" s="12">
        <f>IF(H30=0,0,TRUNC(0.8465*(H30-75)^1.42))</f>
        <v>283</v>
      </c>
      <c r="J30" s="7">
        <f>SUM(I30:I32)-MIN(I30:I32)</f>
        <v>533</v>
      </c>
      <c r="L30" s="8" t="s">
        <v>9</v>
      </c>
      <c r="M30" s="3" t="s">
        <v>349</v>
      </c>
      <c r="N30" s="9"/>
      <c r="O30" s="6"/>
      <c r="P30" s="10"/>
      <c r="Q30" s="10"/>
      <c r="R30" s="10">
        <v>125</v>
      </c>
      <c r="S30" s="12">
        <f>IF(R30=0,0,TRUNC(1.84523*(R30-75)^1.348))</f>
        <v>359</v>
      </c>
      <c r="T30" s="7">
        <f>SUM(S30:S32)-MIN(S30:S32)</f>
        <v>671</v>
      </c>
    </row>
    <row r="31" spans="2:20" ht="12.75">
      <c r="B31" s="13"/>
      <c r="C31" s="14" t="s">
        <v>336</v>
      </c>
      <c r="D31" s="15"/>
      <c r="E31" s="16"/>
      <c r="F31" s="17"/>
      <c r="G31" s="17"/>
      <c r="H31" s="17">
        <v>125</v>
      </c>
      <c r="I31" s="19">
        <f>IF(H31=0,0,TRUNC(0.8465*(H31-75)^1.42))</f>
        <v>218</v>
      </c>
      <c r="J31" s="20"/>
      <c r="L31" s="13"/>
      <c r="M31" s="14" t="s">
        <v>217</v>
      </c>
      <c r="N31" s="15"/>
      <c r="O31" s="16"/>
      <c r="P31" s="17"/>
      <c r="Q31" s="17"/>
      <c r="R31" s="17">
        <v>120</v>
      </c>
      <c r="S31" s="19">
        <f>IF(R31=0,0,TRUNC(1.84523*(R31-75)^1.348))</f>
        <v>312</v>
      </c>
      <c r="T31" s="20"/>
    </row>
    <row r="32" spans="2:20" ht="13.5" thickBot="1">
      <c r="B32" s="13"/>
      <c r="C32" s="14" t="s">
        <v>337</v>
      </c>
      <c r="D32" s="15"/>
      <c r="E32" s="16"/>
      <c r="F32" s="17"/>
      <c r="G32" s="17"/>
      <c r="H32" s="17">
        <v>130</v>
      </c>
      <c r="I32" s="19">
        <f>IF(H32=0,0,TRUNC(0.8465*(H32-75)^1.42))</f>
        <v>250</v>
      </c>
      <c r="J32" s="20"/>
      <c r="L32" s="13"/>
      <c r="M32" s="14" t="s">
        <v>350</v>
      </c>
      <c r="N32" s="15"/>
      <c r="O32" s="16"/>
      <c r="P32" s="17"/>
      <c r="Q32" s="17"/>
      <c r="R32" s="17">
        <v>110</v>
      </c>
      <c r="S32" s="19">
        <f>IF(R32=0,0,TRUNC(1.84523*(R32-75)^1.348))</f>
        <v>222</v>
      </c>
      <c r="T32" s="20"/>
    </row>
    <row r="33" spans="2:20" ht="13.5" thickTop="1">
      <c r="B33" s="8" t="s">
        <v>10</v>
      </c>
      <c r="C33" s="3" t="s">
        <v>572</v>
      </c>
      <c r="D33" s="9"/>
      <c r="E33" s="6"/>
      <c r="F33" s="10"/>
      <c r="G33" s="10"/>
      <c r="H33" s="10">
        <v>366</v>
      </c>
      <c r="I33" s="12">
        <f>IF(H33=0,0,TRUNC(0.14354*(H33-220)^1.4))</f>
        <v>153</v>
      </c>
      <c r="J33" s="7">
        <f>SUM(I33:I35)-MIN(I33:I35)</f>
        <v>338</v>
      </c>
      <c r="L33" s="8" t="s">
        <v>10</v>
      </c>
      <c r="M33" s="3" t="s">
        <v>344</v>
      </c>
      <c r="N33" s="9"/>
      <c r="O33" s="6"/>
      <c r="P33" s="10"/>
      <c r="Q33" s="10"/>
      <c r="R33" s="10">
        <v>370</v>
      </c>
      <c r="S33" s="12">
        <f>IF(R33=0,0,TRUNC(0.188807*(R33-210)^1.41))</f>
        <v>242</v>
      </c>
      <c r="T33" s="7">
        <f>SUM(S33:S35)-MIN(S33:S35)</f>
        <v>499</v>
      </c>
    </row>
    <row r="34" spans="2:20" ht="12.75">
      <c r="B34" s="13"/>
      <c r="C34" s="14" t="s">
        <v>336</v>
      </c>
      <c r="D34" s="15"/>
      <c r="E34" s="16"/>
      <c r="F34" s="17"/>
      <c r="G34" s="17"/>
      <c r="H34" s="17">
        <v>387</v>
      </c>
      <c r="I34" s="19">
        <f>IF(H34=0,0,TRUNC(0.14354*(H34-220)^1.4))</f>
        <v>185</v>
      </c>
      <c r="J34" s="20"/>
      <c r="L34" s="13"/>
      <c r="M34" s="14" t="s">
        <v>345</v>
      </c>
      <c r="N34" s="15"/>
      <c r="O34" s="16"/>
      <c r="P34" s="17"/>
      <c r="Q34" s="17"/>
      <c r="R34" s="17">
        <v>377</v>
      </c>
      <c r="S34" s="19">
        <f>IF(R34=0,0,TRUNC(0.188807*(R34-210)^1.41))</f>
        <v>257</v>
      </c>
      <c r="T34" s="20"/>
    </row>
    <row r="35" spans="2:20" ht="13.5" thickBot="1">
      <c r="B35" s="13"/>
      <c r="C35" s="14" t="s">
        <v>571</v>
      </c>
      <c r="D35" s="15"/>
      <c r="E35" s="16"/>
      <c r="F35" s="17"/>
      <c r="G35" s="17"/>
      <c r="H35" s="17">
        <v>352</v>
      </c>
      <c r="I35" s="19">
        <f>IF(H35=0,0,TRUNC(0.14354*(H35-220)^1.4))</f>
        <v>133</v>
      </c>
      <c r="J35" s="20"/>
      <c r="L35" s="13"/>
      <c r="M35" s="14" t="s">
        <v>350</v>
      </c>
      <c r="N35" s="15"/>
      <c r="O35" s="16"/>
      <c r="P35" s="17"/>
      <c r="Q35" s="17"/>
      <c r="R35" s="17">
        <v>334</v>
      </c>
      <c r="S35" s="19">
        <f>IF(R35=0,0,TRUNC(0.188807*(R35-210)^1.41))</f>
        <v>168</v>
      </c>
      <c r="T35" s="20"/>
    </row>
    <row r="36" spans="2:20" ht="13.5" thickTop="1">
      <c r="B36" s="8"/>
      <c r="C36" s="3" t="s">
        <v>572</v>
      </c>
      <c r="D36" s="9"/>
      <c r="E36" s="6"/>
      <c r="F36" s="10"/>
      <c r="G36" s="10"/>
      <c r="H36" s="28">
        <v>34.3</v>
      </c>
      <c r="I36" s="12">
        <f>IF(H36=0,0,TRUNC(5.33*(H36-10)^1.1))</f>
        <v>178</v>
      </c>
      <c r="J36" s="7">
        <f>SUM(I36:I38)-MIN(I36:I38)</f>
        <v>581</v>
      </c>
      <c r="L36" s="8"/>
      <c r="M36" s="3" t="s">
        <v>349</v>
      </c>
      <c r="N36" s="9"/>
      <c r="O36" s="6"/>
      <c r="P36" s="10"/>
      <c r="Q36" s="10"/>
      <c r="R36" s="28">
        <v>49.6</v>
      </c>
      <c r="S36" s="12">
        <f>IF(R36=0,0,TRUNC(7.86*(R36-8)^1.1))</f>
        <v>474</v>
      </c>
      <c r="T36" s="7">
        <f>SUM(S36:S38)-MIN(S36:S38)</f>
        <v>785</v>
      </c>
    </row>
    <row r="37" spans="2:20" ht="12.75">
      <c r="B37" s="13" t="s">
        <v>11</v>
      </c>
      <c r="C37" s="14" t="s">
        <v>333</v>
      </c>
      <c r="D37" s="15"/>
      <c r="E37" s="16"/>
      <c r="F37" s="17"/>
      <c r="G37" s="17"/>
      <c r="H37" s="29">
        <v>53.1</v>
      </c>
      <c r="I37" s="19">
        <f>IF(H37=0,0,TRUNC(5.33*(H37-10)^1.1))</f>
        <v>334</v>
      </c>
      <c r="J37" s="20"/>
      <c r="L37" s="13" t="s">
        <v>11</v>
      </c>
      <c r="M37" s="14" t="s">
        <v>346</v>
      </c>
      <c r="N37" s="15"/>
      <c r="O37" s="16"/>
      <c r="P37" s="17"/>
      <c r="Q37" s="17"/>
      <c r="R37" s="29">
        <v>36.4</v>
      </c>
      <c r="S37" s="19">
        <f>IF(R37=0,0,TRUNC(7.86*(R37-8)^1.1))</f>
        <v>311</v>
      </c>
      <c r="T37" s="20"/>
    </row>
    <row r="38" spans="2:20" ht="13.5" thickBot="1">
      <c r="B38" s="13"/>
      <c r="C38" s="14" t="s">
        <v>336</v>
      </c>
      <c r="D38" s="15"/>
      <c r="E38" s="16"/>
      <c r="F38" s="17"/>
      <c r="G38" s="17"/>
      <c r="H38" s="29">
        <v>42.8</v>
      </c>
      <c r="I38" s="19">
        <f>IF(H38=0,0,TRUNC(5.33*(H38-10)^1.1))</f>
        <v>247</v>
      </c>
      <c r="J38" s="20"/>
      <c r="L38" s="13"/>
      <c r="M38" s="14"/>
      <c r="N38" s="15"/>
      <c r="O38" s="16"/>
      <c r="P38" s="17"/>
      <c r="Q38" s="17"/>
      <c r="R38" s="29"/>
      <c r="S38" s="19">
        <f>IF(R38=0,0,TRUNC(7.86*(R38-8)^1.1))</f>
        <v>0</v>
      </c>
      <c r="T38" s="20"/>
    </row>
    <row r="39" spans="2:20" ht="13.5" thickTop="1">
      <c r="B39" s="8" t="s">
        <v>12</v>
      </c>
      <c r="C39" s="3" t="s">
        <v>332</v>
      </c>
      <c r="D39" s="9"/>
      <c r="E39" s="6"/>
      <c r="F39" s="10"/>
      <c r="G39" s="10"/>
      <c r="H39" s="28">
        <v>34.24</v>
      </c>
      <c r="I39" s="12">
        <f>IF(OR(H39=0,H39&gt;44),0,TRUNC(4.86338*(44-H39)^1.81))</f>
        <v>300</v>
      </c>
      <c r="J39" s="7">
        <f>SUM(I39:I40)-MIN(I39:I40)</f>
        <v>300</v>
      </c>
      <c r="L39" s="8" t="s">
        <v>12</v>
      </c>
      <c r="M39" s="3" t="s">
        <v>344</v>
      </c>
      <c r="N39" s="9"/>
      <c r="O39" s="6"/>
      <c r="P39" s="10"/>
      <c r="Q39" s="10"/>
      <c r="R39" s="28">
        <v>36.2</v>
      </c>
      <c r="S39" s="12">
        <f>IF(OR(R39=0,R39&gt;50),0,TRUNC(3.84286*(50-R39)^1.81))</f>
        <v>444</v>
      </c>
      <c r="T39" s="7">
        <f>SUM(S39:S40)-MIN(S39:S40)</f>
        <v>444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3175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4137</v>
      </c>
    </row>
  </sheetData>
  <sheetProtection/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42"/>
  <sheetViews>
    <sheetView zoomScalePageLayoutView="0" workbookViewId="0" topLeftCell="A1">
      <selection activeCell="R8" sqref="R8"/>
    </sheetView>
  </sheetViews>
  <sheetFormatPr defaultColWidth="9.00390625" defaultRowHeight="12.75"/>
  <cols>
    <col min="1" max="1" width="1.00390625" style="0" customWidth="1"/>
    <col min="2" max="2" width="6.875" style="0" customWidth="1"/>
    <col min="3" max="3" width="18.625" style="0" customWidth="1"/>
    <col min="4" max="4" width="1.003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7.125" style="0" customWidth="1"/>
    <col min="9" max="10" width="7.50390625" style="0" customWidth="1"/>
    <col min="11" max="11" width="1.00390625" style="0" customWidth="1"/>
    <col min="12" max="12" width="6.00390625" style="0" customWidth="1"/>
    <col min="13" max="13" width="18.625" style="0" customWidth="1"/>
    <col min="14" max="14" width="1.3789062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625" style="0" customWidth="1"/>
    <col min="19" max="19" width="7.50390625" style="0" customWidth="1"/>
    <col min="20" max="20" width="8.125" style="0" customWidth="1"/>
    <col min="21" max="21" width="1.625" style="0" customWidth="1"/>
  </cols>
  <sheetData>
    <row r="1" spans="2:18" ht="24" thickBot="1">
      <c r="B1" s="32" t="s">
        <v>148</v>
      </c>
      <c r="F1" s="2"/>
      <c r="H1" s="2" t="s">
        <v>15</v>
      </c>
      <c r="L1" s="32" t="s">
        <v>148</v>
      </c>
      <c r="P1" s="2"/>
      <c r="R1" s="2" t="s">
        <v>16</v>
      </c>
    </row>
    <row r="2" spans="2:20" ht="14.25" thickBot="1" thickTop="1">
      <c r="B2" s="3" t="s">
        <v>2</v>
      </c>
      <c r="C2" s="3" t="s">
        <v>3</v>
      </c>
      <c r="D2" s="4" t="s">
        <v>135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135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 t="s">
        <v>371</v>
      </c>
      <c r="D3" s="9"/>
      <c r="E3" s="6"/>
      <c r="F3" s="10"/>
      <c r="G3" s="10"/>
      <c r="H3" s="28">
        <v>8.83</v>
      </c>
      <c r="I3" s="12">
        <f>IF(OR(H3=0,H3&gt;11.5),0,TRUNC(58.015*(11.5-H3)^1.81))</f>
        <v>343</v>
      </c>
      <c r="J3" s="7">
        <f>SUM(I3:I5)-MIN(I3:I5)</f>
        <v>881</v>
      </c>
      <c r="L3" s="8">
        <v>60</v>
      </c>
      <c r="M3" s="3" t="s">
        <v>361</v>
      </c>
      <c r="N3" s="9"/>
      <c r="O3" s="6"/>
      <c r="P3" s="10"/>
      <c r="Q3" s="10"/>
      <c r="R3" s="28">
        <v>9.08</v>
      </c>
      <c r="S3" s="9">
        <f>IF(OR(R3=0,R3&gt;13),0,TRUNC(46.0849*(13-R3)^1.81))</f>
        <v>546</v>
      </c>
      <c r="T3" s="7">
        <f>SUM(S3:S5)-MIN(S3:S5)</f>
        <v>1170</v>
      </c>
    </row>
    <row r="4" spans="2:20" ht="12.75">
      <c r="B4" s="13"/>
      <c r="C4" s="14" t="s">
        <v>372</v>
      </c>
      <c r="D4" s="15"/>
      <c r="E4" s="16"/>
      <c r="F4" s="17"/>
      <c r="G4" s="17"/>
      <c r="H4" s="29">
        <v>8.22</v>
      </c>
      <c r="I4" s="19">
        <f>IF(OR(H4=0,H4&gt;11.5),0,TRUNC(58.015*(11.5-H4)^1.81))</f>
        <v>498</v>
      </c>
      <c r="J4" s="20"/>
      <c r="L4" s="13"/>
      <c r="M4" s="14" t="s">
        <v>89</v>
      </c>
      <c r="N4" s="15"/>
      <c r="O4" s="16"/>
      <c r="P4" s="17"/>
      <c r="Q4" s="17"/>
      <c r="R4" s="29">
        <v>8.78</v>
      </c>
      <c r="S4" s="19">
        <f>IF(OR(R4=0,R4&gt;13),0,TRUNC(46.0849*(13-R4)^1.81))</f>
        <v>624</v>
      </c>
      <c r="T4" s="20"/>
    </row>
    <row r="5" spans="2:20" ht="13.5" thickBot="1">
      <c r="B5" s="13"/>
      <c r="C5" s="14" t="s">
        <v>373</v>
      </c>
      <c r="D5" s="15"/>
      <c r="E5" s="16"/>
      <c r="F5" s="17"/>
      <c r="G5" s="17"/>
      <c r="H5" s="29">
        <v>8.66</v>
      </c>
      <c r="I5" s="21">
        <f>IF(OR(H5=0,H5&gt;11.5),0,TRUNC(58.015*(11.5-H5)^1.81))</f>
        <v>383</v>
      </c>
      <c r="J5" s="20"/>
      <c r="L5" s="13"/>
      <c r="M5" s="14" t="s">
        <v>573</v>
      </c>
      <c r="N5" s="15"/>
      <c r="O5" s="16"/>
      <c r="P5" s="17"/>
      <c r="Q5" s="17"/>
      <c r="R5" s="29">
        <v>9.25</v>
      </c>
      <c r="S5" s="83">
        <f>IF(OR(R5=0,R5&gt;13),0,TRUNC(46.0849*(13-R5)^1.81))</f>
        <v>504</v>
      </c>
      <c r="T5" s="20"/>
    </row>
    <row r="6" spans="2:20" ht="13.5" thickTop="1">
      <c r="B6" s="8">
        <v>1500</v>
      </c>
      <c r="C6" s="3" t="s">
        <v>92</v>
      </c>
      <c r="D6" s="9"/>
      <c r="E6" s="6">
        <f>60*F6+H6</f>
        <v>293.98</v>
      </c>
      <c r="F6" s="10">
        <v>4</v>
      </c>
      <c r="G6" s="22" t="s">
        <v>8</v>
      </c>
      <c r="H6" s="81">
        <v>53.98</v>
      </c>
      <c r="I6" s="12">
        <f>IF(OR(E6=0,E6&gt;480),0,TRUNC(0.03768*(480-E6)^1.85))</f>
        <v>595</v>
      </c>
      <c r="J6" s="7">
        <f>SUM(I6:I8)-MIN(I6:I8)</f>
        <v>998</v>
      </c>
      <c r="L6" s="8">
        <v>800</v>
      </c>
      <c r="M6" s="3" t="s">
        <v>358</v>
      </c>
      <c r="N6" s="9"/>
      <c r="O6" s="24">
        <f>60*P6+R6</f>
        <v>171.18</v>
      </c>
      <c r="P6" s="10">
        <v>2</v>
      </c>
      <c r="Q6" s="22" t="s">
        <v>8</v>
      </c>
      <c r="R6" s="81">
        <v>51.18</v>
      </c>
      <c r="S6" s="12">
        <f>IF(OR(O6=0,O6&gt;254),0,TRUNC(0.11193*(254-O6)^1.88))</f>
        <v>451</v>
      </c>
      <c r="T6" s="7">
        <f>SUM(S6:S8)-MIN(S6:S8)</f>
        <v>729</v>
      </c>
    </row>
    <row r="7" spans="2:20" ht="12.75">
      <c r="B7" s="13"/>
      <c r="C7" s="14" t="s">
        <v>318</v>
      </c>
      <c r="D7" s="15"/>
      <c r="E7" s="16">
        <f>60*F7+H7</f>
        <v>329.26</v>
      </c>
      <c r="F7" s="17">
        <v>5</v>
      </c>
      <c r="G7" s="25" t="s">
        <v>8</v>
      </c>
      <c r="H7" s="82">
        <v>29.26</v>
      </c>
      <c r="I7" s="19">
        <f>IF(OR(E7=0,E7&gt;480),0,TRUNC(0.03768*(480-E7)^1.85))</f>
        <v>403</v>
      </c>
      <c r="J7" s="20"/>
      <c r="L7" s="13"/>
      <c r="M7" s="14" t="s">
        <v>359</v>
      </c>
      <c r="N7" s="15"/>
      <c r="O7" s="16">
        <f>60*P7+R7</f>
        <v>189.99</v>
      </c>
      <c r="P7" s="17">
        <v>3</v>
      </c>
      <c r="Q7" s="25" t="s">
        <v>8</v>
      </c>
      <c r="R7" s="82">
        <v>9.99</v>
      </c>
      <c r="S7" s="19">
        <f>IF(OR(O7=0,O7&gt;254),0,TRUNC(0.11193*(254-O7)^1.88))</f>
        <v>278</v>
      </c>
      <c r="T7" s="20"/>
    </row>
    <row r="8" spans="2:20" ht="13.5" thickBot="1">
      <c r="B8" s="13"/>
      <c r="C8" s="14"/>
      <c r="D8" s="15"/>
      <c r="E8" s="16">
        <f>60*F8+H8</f>
        <v>0</v>
      </c>
      <c r="F8" s="17"/>
      <c r="G8" s="27" t="s">
        <v>8</v>
      </c>
      <c r="H8" s="82"/>
      <c r="I8" s="19">
        <f>IF(OR(E8=0,E8&gt;480),0,TRUNC(0.03768*(480-E8)^1.85))</f>
        <v>0</v>
      </c>
      <c r="J8" s="20"/>
      <c r="L8" s="13"/>
      <c r="M8" s="14"/>
      <c r="N8" s="15"/>
      <c r="O8" s="16">
        <f>60*P8+R8</f>
        <v>0</v>
      </c>
      <c r="P8" s="17"/>
      <c r="Q8" s="27" t="s">
        <v>8</v>
      </c>
      <c r="R8" s="82"/>
      <c r="S8" s="19">
        <f>IF(OR(O8=0,O8&gt;254),0,TRUNC(0.11193*(254-O8)^1.88))</f>
        <v>0</v>
      </c>
      <c r="T8" s="20"/>
    </row>
    <row r="9" spans="2:20" ht="13.5" thickTop="1">
      <c r="B9" s="8" t="s">
        <v>9</v>
      </c>
      <c r="C9" s="3" t="s">
        <v>374</v>
      </c>
      <c r="D9" s="9"/>
      <c r="E9" s="6"/>
      <c r="F9" s="10"/>
      <c r="G9" s="10"/>
      <c r="H9" s="10">
        <v>125</v>
      </c>
      <c r="I9" s="12">
        <f>IF(H9=0,0,TRUNC(0.8465*(H9-75)^1.42))</f>
        <v>218</v>
      </c>
      <c r="J9" s="7">
        <f>SUM(I9:I11)-MIN(I9:I11)</f>
        <v>741</v>
      </c>
      <c r="L9" s="8" t="s">
        <v>9</v>
      </c>
      <c r="M9" s="3" t="s">
        <v>30</v>
      </c>
      <c r="N9" s="9"/>
      <c r="O9" s="6"/>
      <c r="P9" s="10"/>
      <c r="Q9" s="10"/>
      <c r="R9" s="10">
        <v>130</v>
      </c>
      <c r="S9" s="12">
        <f>IF(R9=0,0,TRUNC(1.84523*(R9-75)^1.348))</f>
        <v>409</v>
      </c>
      <c r="T9" s="7">
        <f>SUM(S9:S11)-MIN(S9:S11)</f>
        <v>818</v>
      </c>
    </row>
    <row r="10" spans="2:20" ht="12.75">
      <c r="B10" s="13"/>
      <c r="C10" s="14" t="s">
        <v>318</v>
      </c>
      <c r="D10" s="15"/>
      <c r="E10" s="16"/>
      <c r="F10" s="17"/>
      <c r="G10" s="17"/>
      <c r="H10" s="17">
        <v>150</v>
      </c>
      <c r="I10" s="19">
        <f>IF(H10=0,0,TRUNC(0.8465*(H10-75)^1.42))</f>
        <v>389</v>
      </c>
      <c r="J10" s="20"/>
      <c r="L10" s="13"/>
      <c r="M10" s="14" t="s">
        <v>360</v>
      </c>
      <c r="N10" s="15"/>
      <c r="O10" s="16"/>
      <c r="P10" s="17"/>
      <c r="Q10" s="17"/>
      <c r="R10" s="17">
        <v>130</v>
      </c>
      <c r="S10" s="19">
        <f>IF(R10=0,0,TRUNC(1.84523*(R10-75)^1.348))</f>
        <v>409</v>
      </c>
      <c r="T10" s="20"/>
    </row>
    <row r="11" spans="2:20" ht="13.5" thickBot="1">
      <c r="B11" s="13"/>
      <c r="C11" s="14" t="s">
        <v>92</v>
      </c>
      <c r="D11" s="15"/>
      <c r="E11" s="16"/>
      <c r="F11" s="17"/>
      <c r="G11" s="17"/>
      <c r="H11" s="17">
        <v>145</v>
      </c>
      <c r="I11" s="19">
        <f>IF(H11=0,0,TRUNC(0.8465*(H11-75)^1.42))</f>
        <v>352</v>
      </c>
      <c r="J11" s="20"/>
      <c r="L11" s="13"/>
      <c r="M11" s="14" t="s">
        <v>359</v>
      </c>
      <c r="N11" s="15"/>
      <c r="O11" s="16"/>
      <c r="P11" s="17"/>
      <c r="Q11" s="17"/>
      <c r="R11" s="17">
        <v>130</v>
      </c>
      <c r="S11" s="19">
        <f>IF(R11=0,0,TRUNC(1.84523*(R11-75)^1.348))</f>
        <v>409</v>
      </c>
      <c r="T11" s="20"/>
    </row>
    <row r="12" spans="2:20" ht="13.5" thickTop="1">
      <c r="B12" s="8" t="s">
        <v>10</v>
      </c>
      <c r="C12" s="3" t="s">
        <v>376</v>
      </c>
      <c r="D12" s="9"/>
      <c r="E12" s="6"/>
      <c r="F12" s="10"/>
      <c r="G12" s="10"/>
      <c r="H12" s="10">
        <v>445</v>
      </c>
      <c r="I12" s="12">
        <f>IF(H12=0,0,TRUNC(0.14354*(H12-220)^1.4))</f>
        <v>281</v>
      </c>
      <c r="J12" s="7">
        <f>SUM(I12:I14)-MIN(I12:I14)</f>
        <v>635</v>
      </c>
      <c r="L12" s="8" t="s">
        <v>10</v>
      </c>
      <c r="M12" s="3" t="s">
        <v>89</v>
      </c>
      <c r="N12" s="9"/>
      <c r="O12" s="6"/>
      <c r="P12" s="10"/>
      <c r="Q12" s="10"/>
      <c r="R12" s="10">
        <v>408</v>
      </c>
      <c r="S12" s="12">
        <f>IF(R12=0,0,TRUNC(0.188807*(R12-210)^1.41))</f>
        <v>326</v>
      </c>
      <c r="T12" s="7">
        <f>SUM(S12:S14)-MIN(S12:S14)</f>
        <v>598</v>
      </c>
    </row>
    <row r="13" spans="2:20" ht="12.75">
      <c r="B13" s="13"/>
      <c r="C13" s="14" t="s">
        <v>372</v>
      </c>
      <c r="D13" s="15"/>
      <c r="E13" s="16"/>
      <c r="F13" s="17"/>
      <c r="G13" s="17"/>
      <c r="H13" s="17">
        <v>485</v>
      </c>
      <c r="I13" s="19">
        <f>IF(H13=0,0,TRUNC(0.14354*(H13-220)^1.4))</f>
        <v>354</v>
      </c>
      <c r="J13" s="20"/>
      <c r="L13" s="13"/>
      <c r="M13" s="14" t="s">
        <v>362</v>
      </c>
      <c r="N13" s="15"/>
      <c r="O13" s="16"/>
      <c r="P13" s="17"/>
      <c r="Q13" s="17"/>
      <c r="R13" s="17">
        <v>384</v>
      </c>
      <c r="S13" s="19">
        <f>IF(R13=0,0,TRUNC(0.188807*(R13-210)^1.41))</f>
        <v>272</v>
      </c>
      <c r="T13" s="20"/>
    </row>
    <row r="14" spans="2:20" ht="13.5" thickBot="1">
      <c r="B14" s="13"/>
      <c r="C14" s="14" t="s">
        <v>375</v>
      </c>
      <c r="D14" s="15"/>
      <c r="E14" s="16"/>
      <c r="F14" s="17"/>
      <c r="G14" s="17"/>
      <c r="H14" s="17">
        <v>374</v>
      </c>
      <c r="I14" s="19">
        <f>IF(H14=0,0,TRUNC(0.14354*(H14-220)^1.4))</f>
        <v>165</v>
      </c>
      <c r="J14" s="20"/>
      <c r="L14" s="13"/>
      <c r="M14" s="14" t="s">
        <v>573</v>
      </c>
      <c r="N14" s="15"/>
      <c r="O14" s="16"/>
      <c r="P14" s="17"/>
      <c r="Q14" s="17"/>
      <c r="R14" s="17">
        <v>361</v>
      </c>
      <c r="S14" s="21">
        <f>IF(R14=0,0,TRUNC(0.188807*(R14-210)^1.41))</f>
        <v>223</v>
      </c>
      <c r="T14" s="20"/>
    </row>
    <row r="15" spans="2:20" ht="13.5" thickTop="1">
      <c r="B15" s="8" t="s">
        <v>17</v>
      </c>
      <c r="C15" s="3" t="s">
        <v>374</v>
      </c>
      <c r="D15" s="9"/>
      <c r="E15" s="6"/>
      <c r="F15" s="10"/>
      <c r="G15" s="10"/>
      <c r="H15" s="28">
        <v>10.45</v>
      </c>
      <c r="I15" s="12">
        <f>IF(H15=0,0,TRUNC(51.39*(H15-1.5)^1.05))</f>
        <v>513</v>
      </c>
      <c r="J15" s="7">
        <f>SUM(I15:I17)-MIN(I15:I17)</f>
        <v>990</v>
      </c>
      <c r="L15" s="8" t="s">
        <v>17</v>
      </c>
      <c r="M15" s="3" t="s">
        <v>580</v>
      </c>
      <c r="N15" s="9"/>
      <c r="O15" s="6"/>
      <c r="P15" s="10"/>
      <c r="Q15" s="10"/>
      <c r="R15" s="28">
        <v>8.27</v>
      </c>
      <c r="S15" s="12">
        <f>IF(R15=0,0,TRUNC(56.0211*(R15-1.5)^1.05))</f>
        <v>417</v>
      </c>
      <c r="T15" s="7">
        <f>SUM(S15:S17)-MIN(S15:S17)</f>
        <v>785</v>
      </c>
    </row>
    <row r="16" spans="2:20" ht="12.75">
      <c r="B16" s="13" t="s">
        <v>18</v>
      </c>
      <c r="C16" s="14" t="s">
        <v>375</v>
      </c>
      <c r="D16" s="15"/>
      <c r="E16" s="16"/>
      <c r="F16" s="17"/>
      <c r="G16" s="17"/>
      <c r="H16" s="29">
        <v>9.85</v>
      </c>
      <c r="I16" s="19">
        <f>IF(H16=0,0,TRUNC(51.39*(H16-1.5)^1.05))</f>
        <v>477</v>
      </c>
      <c r="J16" s="20"/>
      <c r="L16" s="13" t="s">
        <v>19</v>
      </c>
      <c r="M16" s="14" t="s">
        <v>363</v>
      </c>
      <c r="N16" s="15"/>
      <c r="O16" s="16"/>
      <c r="P16" s="17"/>
      <c r="Q16" s="17"/>
      <c r="R16" s="29">
        <v>0</v>
      </c>
      <c r="S16" s="19">
        <f>IF(R16=0,0,TRUNC(56.0211*(R16-1.5)^1.05))</f>
        <v>0</v>
      </c>
      <c r="T16" s="20"/>
    </row>
    <row r="17" spans="2:20" ht="13.5" thickBot="1">
      <c r="B17" s="13"/>
      <c r="C17" s="14" t="s">
        <v>373</v>
      </c>
      <c r="D17" s="15"/>
      <c r="E17" s="16"/>
      <c r="F17" s="17"/>
      <c r="G17" s="17"/>
      <c r="H17" s="29">
        <v>9.16</v>
      </c>
      <c r="I17" s="19">
        <f>IF(H17=0,0,TRUNC(51.39*(H17-1.5)^1.05))</f>
        <v>435</v>
      </c>
      <c r="J17" s="20"/>
      <c r="L17" s="13"/>
      <c r="M17" s="14" t="s">
        <v>360</v>
      </c>
      <c r="N17" s="15"/>
      <c r="O17" s="16"/>
      <c r="P17" s="17"/>
      <c r="Q17" s="17"/>
      <c r="R17" s="29">
        <v>7.51</v>
      </c>
      <c r="S17" s="21">
        <f>IF(R17=0,0,TRUNC(56.0211*(R17-1.5)^1.05))</f>
        <v>368</v>
      </c>
      <c r="T17" s="20"/>
    </row>
    <row r="18" spans="2:20" ht="13.5" thickTop="1">
      <c r="B18" s="8" t="s">
        <v>12</v>
      </c>
      <c r="C18" s="3" t="s">
        <v>376</v>
      </c>
      <c r="D18" s="9"/>
      <c r="E18" s="6"/>
      <c r="F18" s="10"/>
      <c r="G18" s="10"/>
      <c r="H18" s="28">
        <v>31.77</v>
      </c>
      <c r="I18" s="12">
        <f>IF(OR(H18=0,H18&gt;44),0,TRUNC(4.86338*(44-H18)^1.81))</f>
        <v>452</v>
      </c>
      <c r="J18" s="7">
        <f>SUM(I18:I19)-MIN(I18:I19)</f>
        <v>452</v>
      </c>
      <c r="L18" s="8" t="s">
        <v>12</v>
      </c>
      <c r="M18" s="3" t="s">
        <v>362</v>
      </c>
      <c r="N18" s="9"/>
      <c r="O18" s="6"/>
      <c r="P18" s="10"/>
      <c r="Q18" s="10"/>
      <c r="R18" s="28">
        <v>34.19</v>
      </c>
      <c r="S18" s="12">
        <f>IF(OR(R18=0,R18&gt;50),0,TRUNC(3.84286*(50-R18)^1.81))</f>
        <v>568</v>
      </c>
      <c r="T18" s="7">
        <f>SUM(S18:S19)-MIN(S18:S19)</f>
        <v>568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/>
      <c r="N19" s="15"/>
      <c r="O19" s="16"/>
      <c r="P19" s="17"/>
      <c r="Q19" s="17"/>
      <c r="R19" s="18"/>
      <c r="S19" s="19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4697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4668</v>
      </c>
    </row>
    <row r="21" spans="2:9" ht="26.25">
      <c r="B21" s="35"/>
      <c r="I21" s="35"/>
    </row>
    <row r="22" spans="2:18" ht="24" thickBot="1">
      <c r="B22" s="32" t="s">
        <v>148</v>
      </c>
      <c r="F22" s="2"/>
      <c r="H22" s="2" t="s">
        <v>0</v>
      </c>
      <c r="L22" s="32" t="s">
        <v>148</v>
      </c>
      <c r="P22" s="2"/>
      <c r="R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135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135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 t="s">
        <v>364</v>
      </c>
      <c r="D24" s="9"/>
      <c r="E24" s="6"/>
      <c r="F24" s="10"/>
      <c r="G24" s="10"/>
      <c r="H24" s="28">
        <v>9.66</v>
      </c>
      <c r="I24" s="12">
        <f>IF(OR(H24=0,H24&gt;11.5),0,TRUNC(58.015*(11.5-H24)^1.81))</f>
        <v>174</v>
      </c>
      <c r="J24" s="7">
        <f>SUM(I24:I26)-MIN(I24:I26)</f>
        <v>427</v>
      </c>
      <c r="L24" s="8">
        <v>60</v>
      </c>
      <c r="M24" s="3" t="s">
        <v>351</v>
      </c>
      <c r="N24" s="9"/>
      <c r="O24" s="6"/>
      <c r="P24" s="10"/>
      <c r="Q24" s="10"/>
      <c r="R24" s="28">
        <v>9.16</v>
      </c>
      <c r="S24" s="9">
        <f>IF(OR(R24=0,R24&gt;13),0,TRUNC(46.0849*(13-R24)^1.81))</f>
        <v>526</v>
      </c>
      <c r="T24" s="7">
        <f>SUM(S24:S26)-MIN(S24:S26)</f>
        <v>1077</v>
      </c>
    </row>
    <row r="25" spans="2:20" ht="12.75">
      <c r="B25" s="13"/>
      <c r="C25" s="14" t="s">
        <v>365</v>
      </c>
      <c r="D25" s="15"/>
      <c r="E25" s="16"/>
      <c r="F25" s="17"/>
      <c r="G25" s="17"/>
      <c r="H25" s="29">
        <v>10.15</v>
      </c>
      <c r="I25" s="19">
        <f>IF(OR(H25=0,H25&gt;11.5),0,TRUNC(58.015*(11.5-H25)^1.81))</f>
        <v>99</v>
      </c>
      <c r="J25" s="20"/>
      <c r="L25" s="13"/>
      <c r="M25" s="14" t="s">
        <v>354</v>
      </c>
      <c r="N25" s="15"/>
      <c r="O25" s="16"/>
      <c r="P25" s="17"/>
      <c r="Q25" s="17"/>
      <c r="R25" s="29">
        <v>9.06</v>
      </c>
      <c r="S25" s="19">
        <f>IF(OR(R25=0,R25&gt;13),0,TRUNC(46.0849*(13-R25)^1.81))</f>
        <v>551</v>
      </c>
      <c r="T25" s="20"/>
    </row>
    <row r="26" spans="2:20" ht="13.5" thickBot="1">
      <c r="B26" s="13"/>
      <c r="C26" s="14" t="s">
        <v>366</v>
      </c>
      <c r="D26" s="15"/>
      <c r="E26" s="16"/>
      <c r="F26" s="17"/>
      <c r="G26" s="17"/>
      <c r="H26" s="29">
        <v>9.24</v>
      </c>
      <c r="I26" s="21">
        <f>IF(OR(H26=0,H26&gt;11.5),0,TRUNC(58.015*(11.5-H26)^1.81))</f>
        <v>253</v>
      </c>
      <c r="J26" s="20"/>
      <c r="L26" s="13"/>
      <c r="M26" s="14" t="s">
        <v>352</v>
      </c>
      <c r="N26" s="15"/>
      <c r="O26" s="16"/>
      <c r="P26" s="17"/>
      <c r="Q26" s="17"/>
      <c r="R26" s="29">
        <v>0</v>
      </c>
      <c r="S26" s="83">
        <f>IF(OR(R26=0,R26&gt;13),0,TRUNC(46.0849*(13-R26)^1.81))</f>
        <v>0</v>
      </c>
      <c r="T26" s="20"/>
    </row>
    <row r="27" spans="2:20" ht="13.5" thickTop="1">
      <c r="B27" s="8">
        <v>1000</v>
      </c>
      <c r="C27" s="3" t="s">
        <v>318</v>
      </c>
      <c r="D27" s="9"/>
      <c r="E27" s="6">
        <f>60*F27+H27</f>
        <v>0</v>
      </c>
      <c r="F27" s="10"/>
      <c r="G27" s="22" t="s">
        <v>8</v>
      </c>
      <c r="H27" s="81">
        <v>0</v>
      </c>
      <c r="I27" s="12">
        <f>IF(OR(E27=0,E27&gt;305.5),0,TRUNC(0.08713*(305.5-E27)^1.85))</f>
        <v>0</v>
      </c>
      <c r="J27" s="7">
        <f>SUM(I27:I29)-MIN(I27:I29)</f>
        <v>606</v>
      </c>
      <c r="L27" s="8">
        <v>600</v>
      </c>
      <c r="M27" s="3" t="s">
        <v>353</v>
      </c>
      <c r="N27" s="9"/>
      <c r="O27" s="24">
        <f>60*P27+R27</f>
        <v>114.65</v>
      </c>
      <c r="P27" s="10">
        <v>1</v>
      </c>
      <c r="Q27" s="22" t="s">
        <v>8</v>
      </c>
      <c r="R27" s="81">
        <v>54.65</v>
      </c>
      <c r="S27" s="12">
        <f>IF(OR(O27=0,O27&gt;185),0,TRUNC(0.19889*(185-O27)^1.88))</f>
        <v>590</v>
      </c>
      <c r="T27" s="7">
        <f>SUM(S27:S29)-MIN(S27:S29)</f>
        <v>1172</v>
      </c>
    </row>
    <row r="28" spans="2:20" ht="12.75">
      <c r="B28" s="13"/>
      <c r="C28" s="14" t="s">
        <v>367</v>
      </c>
      <c r="D28" s="15"/>
      <c r="E28" s="16">
        <f>60*F28+H28</f>
        <v>219.02</v>
      </c>
      <c r="F28" s="17">
        <v>3</v>
      </c>
      <c r="G28" s="25" t="s">
        <v>8</v>
      </c>
      <c r="H28" s="82">
        <v>39.02</v>
      </c>
      <c r="I28" s="19">
        <f>IF(OR(E28=0,E28&gt;305.5),0,TRUNC(0.08713*(305.5-E28)^1.85))</f>
        <v>333</v>
      </c>
      <c r="J28" s="20"/>
      <c r="L28" s="13"/>
      <c r="M28" s="14" t="s">
        <v>354</v>
      </c>
      <c r="N28" s="15"/>
      <c r="O28" s="16">
        <f>60*P28+R28</f>
        <v>115.19</v>
      </c>
      <c r="P28" s="17">
        <v>1</v>
      </c>
      <c r="Q28" s="25" t="s">
        <v>8</v>
      </c>
      <c r="R28" s="82">
        <v>55.19</v>
      </c>
      <c r="S28" s="19">
        <f>IF(OR(O28=0,O28&gt;185),0,TRUNC(0.19889*(185-O28)^1.88))</f>
        <v>582</v>
      </c>
      <c r="T28" s="20"/>
    </row>
    <row r="29" spans="2:20" ht="13.5" thickBot="1">
      <c r="B29" s="13"/>
      <c r="C29" s="14" t="s">
        <v>365</v>
      </c>
      <c r="D29" s="15"/>
      <c r="E29" s="16">
        <f>60*F29+H29</f>
        <v>227.79</v>
      </c>
      <c r="F29" s="17">
        <v>3</v>
      </c>
      <c r="G29" s="27" t="s">
        <v>8</v>
      </c>
      <c r="H29" s="82">
        <v>47.79</v>
      </c>
      <c r="I29" s="19">
        <f>IF(OR(E29=0,E29&gt;305.5),0,TRUNC(0.08713*(305.5-E29)^1.85))</f>
        <v>273</v>
      </c>
      <c r="J29" s="20"/>
      <c r="L29" s="13"/>
      <c r="M29" s="14" t="s">
        <v>355</v>
      </c>
      <c r="N29" s="15"/>
      <c r="O29" s="16">
        <f>60*P29+R29</f>
        <v>119.9</v>
      </c>
      <c r="P29" s="17">
        <v>1</v>
      </c>
      <c r="Q29" s="27" t="s">
        <v>8</v>
      </c>
      <c r="R29" s="82">
        <v>59.9</v>
      </c>
      <c r="S29" s="19">
        <f>IF(OR(O29=0,O29&gt;185),0,TRUNC(0.19889*(185-O29)^1.88))</f>
        <v>510</v>
      </c>
      <c r="T29" s="20"/>
    </row>
    <row r="30" spans="2:20" ht="13.5" thickTop="1">
      <c r="B30" s="8" t="s">
        <v>9</v>
      </c>
      <c r="C30" s="3" t="s">
        <v>369</v>
      </c>
      <c r="D30" s="9"/>
      <c r="E30" s="6"/>
      <c r="F30" s="10"/>
      <c r="G30" s="10"/>
      <c r="H30" s="10">
        <v>120</v>
      </c>
      <c r="I30" s="12">
        <f>IF(H30=0,0,TRUNC(0.8465*(H30-75)^1.42))</f>
        <v>188</v>
      </c>
      <c r="J30" s="7">
        <f>SUM(I30:I32)-MIN(I30:I32)</f>
        <v>347</v>
      </c>
      <c r="L30" s="8" t="s">
        <v>9</v>
      </c>
      <c r="M30" s="3" t="s">
        <v>356</v>
      </c>
      <c r="N30" s="9"/>
      <c r="O30" s="6"/>
      <c r="P30" s="10"/>
      <c r="Q30" s="10"/>
      <c r="R30" s="10">
        <v>130</v>
      </c>
      <c r="S30" s="12">
        <f>IF(R30=0,0,TRUNC(1.84523*(R30-75)^1.348))</f>
        <v>409</v>
      </c>
      <c r="T30" s="7">
        <f>SUM(S30:S32)-MIN(S30:S32)</f>
        <v>675</v>
      </c>
    </row>
    <row r="31" spans="2:20" ht="12.75">
      <c r="B31" s="13"/>
      <c r="C31" s="14" t="s">
        <v>368</v>
      </c>
      <c r="D31" s="15"/>
      <c r="E31" s="16"/>
      <c r="F31" s="17"/>
      <c r="G31" s="17"/>
      <c r="H31" s="17">
        <v>115</v>
      </c>
      <c r="I31" s="19">
        <f>IF(H31=0,0,TRUNC(0.8465*(H31-75)^1.42))</f>
        <v>159</v>
      </c>
      <c r="J31" s="20"/>
      <c r="L31" s="13"/>
      <c r="M31" s="14" t="s">
        <v>22</v>
      </c>
      <c r="N31" s="15"/>
      <c r="O31" s="16"/>
      <c r="P31" s="17"/>
      <c r="Q31" s="17"/>
      <c r="R31" s="17">
        <v>115</v>
      </c>
      <c r="S31" s="19">
        <f>IF(R31=0,0,TRUNC(1.84523*(R31-75)^1.348))</f>
        <v>266</v>
      </c>
      <c r="T31" s="20"/>
    </row>
    <row r="32" spans="2:20" ht="13.5" thickBot="1">
      <c r="B32" s="13"/>
      <c r="C32" s="14"/>
      <c r="D32" s="15"/>
      <c r="E32" s="16"/>
      <c r="F32" s="17"/>
      <c r="G32" s="17"/>
      <c r="H32" s="17"/>
      <c r="I32" s="19">
        <f>IF(H32=0,0,TRUNC(0.8465*(H32-75)^1.42))</f>
        <v>0</v>
      </c>
      <c r="J32" s="20"/>
      <c r="L32" s="13"/>
      <c r="M32" s="14"/>
      <c r="N32" s="15"/>
      <c r="O32" s="16"/>
      <c r="P32" s="17"/>
      <c r="Q32" s="17"/>
      <c r="R32" s="17"/>
      <c r="S32" s="19">
        <f>IF(R32=0,0,TRUNC(1.84523*(R32-75)^1.348))</f>
        <v>0</v>
      </c>
      <c r="T32" s="20"/>
    </row>
    <row r="33" spans="2:20" ht="13.5" thickTop="1">
      <c r="B33" s="8" t="s">
        <v>10</v>
      </c>
      <c r="C33" s="3" t="s">
        <v>367</v>
      </c>
      <c r="D33" s="9"/>
      <c r="E33" s="6"/>
      <c r="F33" s="10"/>
      <c r="G33" s="10"/>
      <c r="H33" s="10">
        <v>344</v>
      </c>
      <c r="I33" s="12">
        <f>IF(H33=0,0,TRUNC(0.14354*(H33-220)^1.4))</f>
        <v>122</v>
      </c>
      <c r="J33" s="7">
        <f>SUM(I33:I35)-MIN(I33:I35)</f>
        <v>406</v>
      </c>
      <c r="L33" s="8" t="s">
        <v>10</v>
      </c>
      <c r="M33" s="3" t="s">
        <v>22</v>
      </c>
      <c r="N33" s="9"/>
      <c r="O33" s="6"/>
      <c r="P33" s="10"/>
      <c r="Q33" s="10"/>
      <c r="R33" s="10">
        <v>370</v>
      </c>
      <c r="S33" s="12">
        <f>IF(R33=0,0,TRUNC(0.188807*(R33-210)^1.41))</f>
        <v>242</v>
      </c>
      <c r="T33" s="7">
        <f>SUM(S33:S35)-MIN(S33:S35)</f>
        <v>501</v>
      </c>
    </row>
    <row r="34" spans="2:20" ht="12.75">
      <c r="B34" s="13"/>
      <c r="C34" s="14" t="s">
        <v>370</v>
      </c>
      <c r="D34" s="15"/>
      <c r="E34" s="16"/>
      <c r="F34" s="17"/>
      <c r="G34" s="17"/>
      <c r="H34" s="17">
        <v>408</v>
      </c>
      <c r="I34" s="19">
        <f>IF(H34=0,0,TRUNC(0.14354*(H34-220)^1.4))</f>
        <v>219</v>
      </c>
      <c r="J34" s="20"/>
      <c r="L34" s="13"/>
      <c r="M34" s="14" t="s">
        <v>351</v>
      </c>
      <c r="N34" s="15"/>
      <c r="O34" s="16"/>
      <c r="P34" s="17"/>
      <c r="Q34" s="17"/>
      <c r="R34" s="17">
        <v>378</v>
      </c>
      <c r="S34" s="19">
        <f>IF(R34=0,0,TRUNC(0.188807*(R34-210)^1.41))</f>
        <v>259</v>
      </c>
      <c r="T34" s="20"/>
    </row>
    <row r="35" spans="2:20" ht="13.5" thickBot="1">
      <c r="B35" s="13"/>
      <c r="C35" s="14" t="s">
        <v>366</v>
      </c>
      <c r="D35" s="15"/>
      <c r="E35" s="16"/>
      <c r="F35" s="17"/>
      <c r="G35" s="17"/>
      <c r="H35" s="17">
        <v>388</v>
      </c>
      <c r="I35" s="19">
        <f>IF(H35=0,0,TRUNC(0.14354*(H35-220)^1.4))</f>
        <v>187</v>
      </c>
      <c r="J35" s="20"/>
      <c r="L35" s="13"/>
      <c r="M35" s="14"/>
      <c r="N35" s="15"/>
      <c r="O35" s="16"/>
      <c r="P35" s="17"/>
      <c r="Q35" s="17"/>
      <c r="R35" s="17"/>
      <c r="S35" s="19">
        <f>IF(R35=0,0,TRUNC(0.188807*(R35-210)^1.41))</f>
        <v>0</v>
      </c>
      <c r="T35" s="20"/>
    </row>
    <row r="36" spans="2:20" ht="13.5" thickTop="1">
      <c r="B36" s="8"/>
      <c r="C36" s="3" t="s">
        <v>364</v>
      </c>
      <c r="D36" s="9"/>
      <c r="E36" s="6"/>
      <c r="F36" s="10"/>
      <c r="G36" s="10"/>
      <c r="H36" s="28">
        <v>40.3</v>
      </c>
      <c r="I36" s="12">
        <f>IF(H36=0,0,TRUNC(5.33*(H36-10)^1.1))</f>
        <v>227</v>
      </c>
      <c r="J36" s="7">
        <f>SUM(I36:I38)-MIN(I36:I38)</f>
        <v>548</v>
      </c>
      <c r="L36" s="8"/>
      <c r="M36" s="3" t="s">
        <v>357</v>
      </c>
      <c r="N36" s="9"/>
      <c r="O36" s="6"/>
      <c r="P36" s="10"/>
      <c r="Q36" s="10"/>
      <c r="R36" s="28">
        <v>36</v>
      </c>
      <c r="S36" s="12">
        <f>IF(R36=0,0,TRUNC(7.86*(R36-8)^1.1))</f>
        <v>307</v>
      </c>
      <c r="T36" s="7">
        <f>SUM(S36:S38)-MIN(S36:S38)</f>
        <v>600</v>
      </c>
    </row>
    <row r="37" spans="2:20" ht="12.75">
      <c r="B37" s="13" t="s">
        <v>11</v>
      </c>
      <c r="C37" s="14" t="s">
        <v>318</v>
      </c>
      <c r="D37" s="15"/>
      <c r="E37" s="16"/>
      <c r="F37" s="17"/>
      <c r="G37" s="17"/>
      <c r="H37" s="29">
        <v>47.3</v>
      </c>
      <c r="I37" s="19">
        <f>IF(H37=0,0,TRUNC(5.33*(H37-10)^1.1))</f>
        <v>285</v>
      </c>
      <c r="J37" s="20"/>
      <c r="L37" s="13" t="s">
        <v>11</v>
      </c>
      <c r="M37" s="14" t="s">
        <v>352</v>
      </c>
      <c r="N37" s="15"/>
      <c r="O37" s="16"/>
      <c r="P37" s="17"/>
      <c r="Q37" s="17"/>
      <c r="R37" s="29">
        <v>0</v>
      </c>
      <c r="S37" s="19">
        <f>IF(R37=0,0,TRUNC(7.86*(R37-8)^1.1))</f>
        <v>0</v>
      </c>
      <c r="T37" s="20"/>
    </row>
    <row r="38" spans="2:20" ht="13.5" thickBot="1">
      <c r="B38" s="13"/>
      <c r="C38" s="14" t="s">
        <v>370</v>
      </c>
      <c r="D38" s="15"/>
      <c r="E38" s="16"/>
      <c r="F38" s="17"/>
      <c r="G38" s="17"/>
      <c r="H38" s="29">
        <v>44.7</v>
      </c>
      <c r="I38" s="19">
        <f>IF(H38=0,0,TRUNC(5.33*(H38-10)^1.1))</f>
        <v>263</v>
      </c>
      <c r="J38" s="20"/>
      <c r="L38" s="13"/>
      <c r="M38" s="14" t="s">
        <v>355</v>
      </c>
      <c r="N38" s="15"/>
      <c r="O38" s="16"/>
      <c r="P38" s="17"/>
      <c r="Q38" s="17"/>
      <c r="R38" s="29">
        <v>34.9</v>
      </c>
      <c r="S38" s="19">
        <f>IF(R38=0,0,TRUNC(7.86*(R38-8)^1.1))</f>
        <v>293</v>
      </c>
      <c r="T38" s="20"/>
    </row>
    <row r="39" spans="2:20" ht="13.5" thickTop="1">
      <c r="B39" s="8" t="s">
        <v>12</v>
      </c>
      <c r="C39" s="3" t="s">
        <v>364</v>
      </c>
      <c r="D39" s="9"/>
      <c r="E39" s="6"/>
      <c r="F39" s="10"/>
      <c r="G39" s="10"/>
      <c r="H39" s="28">
        <v>36.99</v>
      </c>
      <c r="I39" s="12">
        <f>IF(OR(H39=0,H39&gt;44),0,TRUNC(4.86338*(44-H39)^1.81))</f>
        <v>165</v>
      </c>
      <c r="J39" s="7">
        <f>SUM(I39:I40)-MIN(I39:I40)</f>
        <v>165</v>
      </c>
      <c r="L39" s="8" t="s">
        <v>12</v>
      </c>
      <c r="M39" s="3" t="s">
        <v>351</v>
      </c>
      <c r="N39" s="9"/>
      <c r="O39" s="6"/>
      <c r="P39" s="10"/>
      <c r="Q39" s="10"/>
      <c r="R39" s="28">
        <v>35.3</v>
      </c>
      <c r="S39" s="12">
        <f>IF(OR(R39=0,R39&gt;50),0,TRUNC(3.84286*(50-R39)^1.81))</f>
        <v>498</v>
      </c>
      <c r="T39" s="7">
        <f>SUM(S39:S40)-MIN(S39:S40)</f>
        <v>498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/>
      <c r="N40" s="15"/>
      <c r="O40" s="16"/>
      <c r="P40" s="17"/>
      <c r="Q40" s="17"/>
      <c r="R40" s="18"/>
      <c r="S40" s="19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2499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4523</v>
      </c>
    </row>
    <row r="42" spans="2:9" ht="26.25">
      <c r="B42" s="35"/>
      <c r="I42" s="35"/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1.00390625" style="0" customWidth="1"/>
    <col min="2" max="2" width="6.375" style="0" customWidth="1"/>
    <col min="3" max="3" width="16.875" style="0" customWidth="1"/>
    <col min="4" max="4" width="0.87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7.125" style="0" customWidth="1"/>
    <col min="9" max="9" width="7.375" style="0" customWidth="1"/>
    <col min="10" max="10" width="6.875" style="0" customWidth="1"/>
    <col min="11" max="11" width="1.00390625" style="0" customWidth="1"/>
    <col min="12" max="12" width="6.00390625" style="0" customWidth="1"/>
    <col min="13" max="13" width="21.875" style="0" customWidth="1"/>
    <col min="14" max="14" width="1.4921875" style="0" customWidth="1"/>
    <col min="15" max="15" width="9.875" style="0" hidden="1" customWidth="1"/>
    <col min="16" max="16" width="3.125" style="0" customWidth="1"/>
    <col min="17" max="17" width="1.00390625" style="0" customWidth="1"/>
    <col min="18" max="20" width="7.625" style="0" customWidth="1"/>
    <col min="21" max="21" width="1.625" style="0" customWidth="1"/>
  </cols>
  <sheetData>
    <row r="1" spans="2:16" ht="24" thickBot="1">
      <c r="B1" s="32" t="s">
        <v>140</v>
      </c>
      <c r="F1" s="2" t="s">
        <v>15</v>
      </c>
      <c r="L1" s="32" t="s">
        <v>140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135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135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/>
      <c r="D3" s="9"/>
      <c r="E3" s="6"/>
      <c r="F3" s="10"/>
      <c r="G3" s="10"/>
      <c r="H3" s="28"/>
      <c r="I3" s="12">
        <f>IF(OR(H3=0,H3&gt;11.5),0,TRUNC(58.015*(11.5-H3)^1.81))</f>
        <v>0</v>
      </c>
      <c r="J3" s="7">
        <f>SUM(I3:I5)-MIN(I3:I5)</f>
        <v>0</v>
      </c>
      <c r="L3" s="8">
        <v>60</v>
      </c>
      <c r="M3" s="3" t="s">
        <v>377</v>
      </c>
      <c r="N3" s="9"/>
      <c r="O3" s="6"/>
      <c r="P3" s="10"/>
      <c r="Q3" s="10"/>
      <c r="R3" s="28">
        <v>8.74</v>
      </c>
      <c r="S3" s="9">
        <f>IF(OR(R3=0,R3&gt;13),0,TRUNC(46.0849*(13-R3)^1.81))</f>
        <v>635</v>
      </c>
      <c r="T3" s="7">
        <f>SUM(S3:S5)-MIN(S3:S5)</f>
        <v>1136</v>
      </c>
    </row>
    <row r="4" spans="2:20" ht="12.75">
      <c r="B4" s="13"/>
      <c r="C4" s="14"/>
      <c r="D4" s="15"/>
      <c r="E4" s="16"/>
      <c r="F4" s="17"/>
      <c r="G4" s="17"/>
      <c r="H4" s="29"/>
      <c r="I4" s="19">
        <f>IF(OR(H4=0,H4&gt;11.5),0,TRUNC(58.015*(11.5-H4)^1.81))</f>
        <v>0</v>
      </c>
      <c r="J4" s="20"/>
      <c r="L4" s="13"/>
      <c r="M4" s="14" t="s">
        <v>378</v>
      </c>
      <c r="N4" s="15"/>
      <c r="O4" s="16"/>
      <c r="P4" s="17"/>
      <c r="Q4" s="17"/>
      <c r="R4" s="29">
        <v>9.26</v>
      </c>
      <c r="S4" s="19">
        <f>IF(OR(R4=0,R4&gt;13),0,TRUNC(46.0849*(13-R4)^1.81))</f>
        <v>501</v>
      </c>
      <c r="T4" s="20"/>
    </row>
    <row r="5" spans="2:20" ht="13.5" thickBot="1">
      <c r="B5" s="13"/>
      <c r="C5" s="14"/>
      <c r="D5" s="15"/>
      <c r="E5" s="16"/>
      <c r="F5" s="17"/>
      <c r="G5" s="17"/>
      <c r="H5" s="29"/>
      <c r="I5" s="21">
        <f>IF(OR(H5=0,H5&gt;11.5),0,TRUNC(58.015*(11.5-H5)^1.81))</f>
        <v>0</v>
      </c>
      <c r="J5" s="20"/>
      <c r="L5" s="13"/>
      <c r="M5" s="14" t="s">
        <v>379</v>
      </c>
      <c r="N5" s="15"/>
      <c r="O5" s="16"/>
      <c r="P5" s="17"/>
      <c r="Q5" s="17"/>
      <c r="R5" s="29">
        <v>9.46</v>
      </c>
      <c r="S5" s="83">
        <f>IF(OR(R5=0,R5&gt;13),0,TRUNC(46.0849*(13-R5)^1.81))</f>
        <v>454</v>
      </c>
      <c r="T5" s="20"/>
    </row>
    <row r="6" spans="2:20" ht="13.5" thickTop="1">
      <c r="B6" s="8">
        <v>1500</v>
      </c>
      <c r="C6" s="3"/>
      <c r="D6" s="9"/>
      <c r="E6" s="6">
        <f>60*F6+H6</f>
        <v>0</v>
      </c>
      <c r="F6" s="10"/>
      <c r="G6" s="22" t="s">
        <v>8</v>
      </c>
      <c r="H6" s="81"/>
      <c r="I6" s="12">
        <f>IF(OR(E6=0,E6&gt;480),0,TRUNC(0.03768*(480-E6)^1.85))</f>
        <v>0</v>
      </c>
      <c r="J6" s="7">
        <f>SUM(I6:I8)-MIN(I6:I8)</f>
        <v>0</v>
      </c>
      <c r="L6" s="8">
        <v>800</v>
      </c>
      <c r="M6" s="3" t="s">
        <v>101</v>
      </c>
      <c r="N6" s="9"/>
      <c r="O6" s="24">
        <f>60*P6+R6</f>
        <v>200.96</v>
      </c>
      <c r="P6" s="10">
        <v>3</v>
      </c>
      <c r="Q6" s="22" t="s">
        <v>8</v>
      </c>
      <c r="R6" s="81">
        <v>20.96</v>
      </c>
      <c r="S6" s="12">
        <f>IF(OR(O6=0,O6&gt;254),0,TRUNC(0.11193*(254-O6)^1.88))</f>
        <v>195</v>
      </c>
      <c r="T6" s="7">
        <f>SUM(S6:S8)-MIN(S6:S8)</f>
        <v>648</v>
      </c>
    </row>
    <row r="7" spans="2:20" ht="12.75">
      <c r="B7" s="13"/>
      <c r="C7" s="14"/>
      <c r="D7" s="15"/>
      <c r="E7" s="16">
        <f>60*F7+H7</f>
        <v>0</v>
      </c>
      <c r="F7" s="17"/>
      <c r="G7" s="25" t="s">
        <v>8</v>
      </c>
      <c r="H7" s="82"/>
      <c r="I7" s="19">
        <f>IF(OR(E7=0,E7&gt;480),0,TRUNC(0.03768*(480-E7)^1.85))</f>
        <v>0</v>
      </c>
      <c r="J7" s="20"/>
      <c r="L7" s="13"/>
      <c r="M7" s="14" t="s">
        <v>379</v>
      </c>
      <c r="N7" s="15"/>
      <c r="O7" s="16">
        <f>60*P7+R7</f>
        <v>189.51</v>
      </c>
      <c r="P7" s="17">
        <v>3</v>
      </c>
      <c r="Q7" s="25" t="s">
        <v>8</v>
      </c>
      <c r="R7" s="82">
        <v>9.51</v>
      </c>
      <c r="S7" s="19">
        <f>IF(OR(O7=0,O7&gt;254),0,TRUNC(0.11193*(254-O7)^1.88))</f>
        <v>282</v>
      </c>
      <c r="T7" s="20"/>
    </row>
    <row r="8" spans="2:20" ht="13.5" thickBot="1">
      <c r="B8" s="13"/>
      <c r="C8" s="14"/>
      <c r="D8" s="15"/>
      <c r="E8" s="16">
        <f>60*F8+H8</f>
        <v>0</v>
      </c>
      <c r="F8" s="17"/>
      <c r="G8" s="27" t="s">
        <v>8</v>
      </c>
      <c r="H8" s="82"/>
      <c r="I8" s="19">
        <f>IF(OR(E8=0,E8&gt;480),0,TRUNC(0.03768*(480-E8)^1.85))</f>
        <v>0</v>
      </c>
      <c r="J8" s="20"/>
      <c r="L8" s="13"/>
      <c r="M8" s="14" t="s">
        <v>381</v>
      </c>
      <c r="N8" s="15"/>
      <c r="O8" s="16">
        <f>60*P8+R8</f>
        <v>179.96</v>
      </c>
      <c r="P8" s="17">
        <v>2</v>
      </c>
      <c r="Q8" s="27" t="s">
        <v>8</v>
      </c>
      <c r="R8" s="82">
        <v>59.96</v>
      </c>
      <c r="S8" s="19">
        <f>IF(OR(O8=0,O8&gt;254),0,TRUNC(0.11193*(254-O8)^1.88))</f>
        <v>366</v>
      </c>
      <c r="T8" s="20"/>
    </row>
    <row r="9" spans="2:20" ht="13.5" thickTop="1">
      <c r="B9" s="8" t="s">
        <v>9</v>
      </c>
      <c r="C9" s="3"/>
      <c r="D9" s="9"/>
      <c r="E9" s="6"/>
      <c r="F9" s="10"/>
      <c r="G9" s="10"/>
      <c r="H9" s="10"/>
      <c r="I9" s="12">
        <f>IF(H9=0,0,TRUNC(0.8465*(H9-75)^1.42))</f>
        <v>0</v>
      </c>
      <c r="J9" s="7">
        <f>SUM(I9:I11)-MIN(I9:I11)</f>
        <v>0</v>
      </c>
      <c r="L9" s="8" t="s">
        <v>9</v>
      </c>
      <c r="M9" s="3" t="s">
        <v>101</v>
      </c>
      <c r="N9" s="9"/>
      <c r="O9" s="6"/>
      <c r="P9" s="10"/>
      <c r="Q9" s="10"/>
      <c r="R9" s="10">
        <v>115</v>
      </c>
      <c r="S9" s="12">
        <f>IF(R9=0,0,TRUNC(1.84523*(R9-75)^1.348))</f>
        <v>266</v>
      </c>
      <c r="T9" s="7">
        <f>SUM(S9:S11)-MIN(S9:S11)</f>
        <v>578</v>
      </c>
    </row>
    <row r="10" spans="2:20" ht="12.75">
      <c r="B10" s="13"/>
      <c r="C10" s="14"/>
      <c r="D10" s="15"/>
      <c r="E10" s="16"/>
      <c r="F10" s="17"/>
      <c r="G10" s="17"/>
      <c r="H10" s="17"/>
      <c r="I10" s="19">
        <f>IF(H10=0,0,TRUNC(0.8465*(H10-75)^1.42))</f>
        <v>0</v>
      </c>
      <c r="J10" s="20"/>
      <c r="L10" s="13"/>
      <c r="M10" s="14" t="s">
        <v>304</v>
      </c>
      <c r="N10" s="15"/>
      <c r="O10" s="16"/>
      <c r="P10" s="17"/>
      <c r="Q10" s="17"/>
      <c r="R10" s="17">
        <v>115</v>
      </c>
      <c r="S10" s="19">
        <f>IF(R10=0,0,TRUNC(1.84523*(R10-75)^1.348))</f>
        <v>266</v>
      </c>
      <c r="T10" s="20"/>
    </row>
    <row r="11" spans="2:20" ht="13.5" thickBot="1">
      <c r="B11" s="13"/>
      <c r="C11" s="14"/>
      <c r="D11" s="15"/>
      <c r="E11" s="16"/>
      <c r="F11" s="17"/>
      <c r="G11" s="17"/>
      <c r="H11" s="17"/>
      <c r="I11" s="19">
        <f>IF(H11=0,0,TRUNC(0.8465*(H11-75)^1.42))</f>
        <v>0</v>
      </c>
      <c r="J11" s="20"/>
      <c r="L11" s="13"/>
      <c r="M11" s="14" t="s">
        <v>380</v>
      </c>
      <c r="N11" s="15"/>
      <c r="O11" s="16"/>
      <c r="P11" s="17"/>
      <c r="Q11" s="17"/>
      <c r="R11" s="17">
        <v>120</v>
      </c>
      <c r="S11" s="19">
        <f>IF(R11=0,0,TRUNC(1.84523*(R11-75)^1.348))</f>
        <v>312</v>
      </c>
      <c r="T11" s="20"/>
    </row>
    <row r="12" spans="2:20" ht="13.5" thickTop="1">
      <c r="B12" s="8" t="s">
        <v>10</v>
      </c>
      <c r="C12" s="3"/>
      <c r="D12" s="9"/>
      <c r="E12" s="6"/>
      <c r="F12" s="10"/>
      <c r="G12" s="10"/>
      <c r="H12" s="10"/>
      <c r="I12" s="12">
        <f>IF(H12=0,0,TRUNC(0.14354*(H12-220)^1.4))</f>
        <v>0</v>
      </c>
      <c r="J12" s="7">
        <f>SUM(I12:I14)-MIN(I12:I14)</f>
        <v>0</v>
      </c>
      <c r="L12" s="8" t="s">
        <v>10</v>
      </c>
      <c r="M12" s="3" t="s">
        <v>377</v>
      </c>
      <c r="N12" s="9"/>
      <c r="O12" s="6"/>
      <c r="P12" s="10"/>
      <c r="Q12" s="10"/>
      <c r="R12" s="10">
        <v>444</v>
      </c>
      <c r="S12" s="12">
        <f>IF(R12=0,0,TRUNC(0.188807*(R12-210)^1.41))</f>
        <v>413</v>
      </c>
      <c r="T12" s="7">
        <f>SUM(S12:S14)-MIN(S12:S14)</f>
        <v>716</v>
      </c>
    </row>
    <row r="13" spans="2:20" ht="12.75">
      <c r="B13" s="13"/>
      <c r="C13" s="14"/>
      <c r="D13" s="15"/>
      <c r="E13" s="16"/>
      <c r="F13" s="17"/>
      <c r="G13" s="17"/>
      <c r="H13" s="17"/>
      <c r="I13" s="19">
        <f>IF(H13=0,0,TRUNC(0.14354*(H13-220)^1.4))</f>
        <v>0</v>
      </c>
      <c r="J13" s="20"/>
      <c r="L13" s="13"/>
      <c r="M13" s="14" t="s">
        <v>239</v>
      </c>
      <c r="N13" s="15"/>
      <c r="O13" s="16"/>
      <c r="P13" s="17"/>
      <c r="Q13" s="17"/>
      <c r="R13" s="17">
        <v>373</v>
      </c>
      <c r="S13" s="19">
        <f>IF(R13=0,0,TRUNC(0.188807*(R13-210)^1.41))</f>
        <v>248</v>
      </c>
      <c r="T13" s="20"/>
    </row>
    <row r="14" spans="2:20" ht="13.5" thickBot="1">
      <c r="B14" s="13"/>
      <c r="C14" s="14"/>
      <c r="D14" s="15"/>
      <c r="E14" s="16"/>
      <c r="F14" s="17"/>
      <c r="G14" s="17"/>
      <c r="H14" s="17"/>
      <c r="I14" s="19">
        <f>IF(H14=0,0,TRUNC(0.14354*(H14-220)^1.4))</f>
        <v>0</v>
      </c>
      <c r="J14" s="20"/>
      <c r="L14" s="13"/>
      <c r="M14" s="14" t="s">
        <v>378</v>
      </c>
      <c r="N14" s="15"/>
      <c r="O14" s="16"/>
      <c r="P14" s="17"/>
      <c r="Q14" s="17"/>
      <c r="R14" s="17">
        <v>398</v>
      </c>
      <c r="S14" s="21">
        <f>IF(R14=0,0,TRUNC(0.188807*(R14-210)^1.41))</f>
        <v>303</v>
      </c>
      <c r="T14" s="20"/>
    </row>
    <row r="15" spans="2:20" ht="13.5" thickTop="1">
      <c r="B15" s="8" t="s">
        <v>17</v>
      </c>
      <c r="C15" s="3"/>
      <c r="D15" s="9"/>
      <c r="E15" s="6"/>
      <c r="F15" s="10"/>
      <c r="G15" s="10"/>
      <c r="H15" s="28"/>
      <c r="I15" s="12">
        <f>IF(H15=0,0,TRUNC(51.39*(H15-1.5)^1.05))</f>
        <v>0</v>
      </c>
      <c r="J15" s="7">
        <f>SUM(I15:I17)-MIN(I15:I17)</f>
        <v>0</v>
      </c>
      <c r="L15" s="8" t="s">
        <v>17</v>
      </c>
      <c r="M15" s="3" t="s">
        <v>239</v>
      </c>
      <c r="N15" s="9"/>
      <c r="O15" s="6"/>
      <c r="P15" s="10"/>
      <c r="Q15" s="10"/>
      <c r="R15" s="28">
        <v>7.93</v>
      </c>
      <c r="S15" s="12">
        <f>IF(R15=0,0,TRUNC(56.0211*(R15-1.5)^1.05))</f>
        <v>395</v>
      </c>
      <c r="T15" s="7">
        <f>SUM(S15:S17)-MIN(S15:S17)</f>
        <v>798</v>
      </c>
    </row>
    <row r="16" spans="2:20" ht="12.75">
      <c r="B16" s="13" t="s">
        <v>18</v>
      </c>
      <c r="C16" s="14"/>
      <c r="D16" s="15"/>
      <c r="E16" s="16"/>
      <c r="F16" s="17"/>
      <c r="G16" s="17"/>
      <c r="H16" s="29"/>
      <c r="I16" s="19">
        <f>IF(H16=0,0,TRUNC(51.39*(H16-1.5)^1.05))</f>
        <v>0</v>
      </c>
      <c r="J16" s="20"/>
      <c r="L16" s="13" t="s">
        <v>19</v>
      </c>
      <c r="M16" s="14" t="s">
        <v>382</v>
      </c>
      <c r="N16" s="15"/>
      <c r="O16" s="16"/>
      <c r="P16" s="17"/>
      <c r="Q16" s="17"/>
      <c r="R16" s="29">
        <v>8.06</v>
      </c>
      <c r="S16" s="19">
        <f>IF(R16=0,0,TRUNC(56.0211*(R16-1.5)^1.05))</f>
        <v>403</v>
      </c>
      <c r="T16" s="20"/>
    </row>
    <row r="17" spans="2:20" ht="13.5" thickBot="1">
      <c r="B17" s="13"/>
      <c r="C17" s="14"/>
      <c r="D17" s="15"/>
      <c r="E17" s="16"/>
      <c r="F17" s="17"/>
      <c r="G17" s="17"/>
      <c r="H17" s="29"/>
      <c r="I17" s="19">
        <f>IF(H17=0,0,TRUNC(51.39*(H17-1.5)^1.05))</f>
        <v>0</v>
      </c>
      <c r="J17" s="20"/>
      <c r="L17" s="13"/>
      <c r="M17" s="14" t="s">
        <v>381</v>
      </c>
      <c r="N17" s="15"/>
      <c r="O17" s="16"/>
      <c r="P17" s="17"/>
      <c r="Q17" s="17"/>
      <c r="R17" s="29">
        <v>6.99</v>
      </c>
      <c r="S17" s="21">
        <f>IF(R17=0,0,TRUNC(56.0211*(R17-1.5)^1.05))</f>
        <v>334</v>
      </c>
      <c r="T17" s="20"/>
    </row>
    <row r="18" spans="2:20" ht="13.5" thickTop="1">
      <c r="B18" s="8" t="s">
        <v>12</v>
      </c>
      <c r="C18" s="3"/>
      <c r="D18" s="9"/>
      <c r="E18" s="6"/>
      <c r="F18" s="10"/>
      <c r="G18" s="10"/>
      <c r="H18" s="11"/>
      <c r="I18" s="12">
        <f>IF(OR(H18=0,H18&gt;44),0,TRUNC(4.86338*(44-H18)^1.81))</f>
        <v>0</v>
      </c>
      <c r="J18" s="7">
        <f>SUM(I18:I19)-MIN(I18:I19)</f>
        <v>0</v>
      </c>
      <c r="L18" s="8" t="s">
        <v>12</v>
      </c>
      <c r="M18" s="3" t="s">
        <v>377</v>
      </c>
      <c r="N18" s="9"/>
      <c r="O18" s="6"/>
      <c r="P18" s="10"/>
      <c r="Q18" s="10"/>
      <c r="R18" s="28">
        <v>35.08</v>
      </c>
      <c r="S18" s="12">
        <f>IF(OR(R18=0,R18&gt;50),0,TRUNC(3.84286*(50-R18)^1.81))</f>
        <v>511</v>
      </c>
      <c r="T18" s="7">
        <f>SUM(S18:S19)-MIN(S18:S19)</f>
        <v>511</v>
      </c>
    </row>
    <row r="19" spans="2:20" ht="13.5" thickBot="1">
      <c r="B19" s="30"/>
      <c r="C19" s="14"/>
      <c r="D19" s="15"/>
      <c r="E19" s="16"/>
      <c r="F19" s="17"/>
      <c r="G19" s="17"/>
      <c r="H19" s="18"/>
      <c r="I19" s="19">
        <f>IF(OR(H19=0,H19&gt;44),0,TRUNC(4.86338*(44-H19)^1.81))</f>
        <v>0</v>
      </c>
      <c r="J19" s="20"/>
      <c r="L19" s="30"/>
      <c r="M19" s="14" t="s">
        <v>304</v>
      </c>
      <c r="N19" s="15"/>
      <c r="O19" s="16"/>
      <c r="P19" s="17"/>
      <c r="Q19" s="17"/>
      <c r="R19" s="29">
        <v>36.66</v>
      </c>
      <c r="S19" s="19">
        <f>IF(OR(R19=0,R19&gt;50),0,TRUNC(3.84286*(50-R19)^1.81))</f>
        <v>418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0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4387</v>
      </c>
    </row>
    <row r="21" spans="2:9" ht="26.25">
      <c r="B21" s="35"/>
      <c r="I21" s="35"/>
    </row>
    <row r="22" spans="2:16" ht="24" thickBot="1">
      <c r="B22" s="32" t="s">
        <v>140</v>
      </c>
      <c r="F22" s="2" t="s">
        <v>0</v>
      </c>
      <c r="L22" s="32" t="s">
        <v>140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135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135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/>
      <c r="D24" s="9"/>
      <c r="E24" s="6"/>
      <c r="F24" s="10"/>
      <c r="G24" s="10"/>
      <c r="H24" s="28"/>
      <c r="I24" s="12">
        <f>IF(OR(H24=0,H24&gt;11.5),0,TRUNC(58.015*(11.5-H24)^1.81))</f>
        <v>0</v>
      </c>
      <c r="J24" s="7">
        <f>SUM(I24:I26)-MIN(I24:I26)</f>
        <v>0</v>
      </c>
      <c r="L24" s="8">
        <v>60</v>
      </c>
      <c r="M24" s="3" t="s">
        <v>383</v>
      </c>
      <c r="N24" s="9"/>
      <c r="O24" s="6"/>
      <c r="P24" s="10"/>
      <c r="Q24" s="10"/>
      <c r="R24" s="28">
        <v>9.71</v>
      </c>
      <c r="S24" s="9">
        <f>IF(OR(R24=0,R24&gt;13),0,TRUNC(46.0849*(13-R24)^1.81))</f>
        <v>397</v>
      </c>
      <c r="T24" s="7">
        <f>SUM(S24:S26)-MIN(S24:S26)</f>
        <v>834</v>
      </c>
    </row>
    <row r="25" spans="2:20" ht="12.75">
      <c r="B25" s="13"/>
      <c r="C25" s="14"/>
      <c r="D25" s="15"/>
      <c r="E25" s="16"/>
      <c r="F25" s="17"/>
      <c r="G25" s="17"/>
      <c r="H25" s="29"/>
      <c r="I25" s="19">
        <f>IF(OR(H25=0,H25&gt;11.5),0,TRUNC(58.015*(11.5-H25)^1.81))</f>
        <v>0</v>
      </c>
      <c r="J25" s="20"/>
      <c r="L25" s="13"/>
      <c r="M25" s="14" t="s">
        <v>384</v>
      </c>
      <c r="N25" s="15"/>
      <c r="O25" s="16"/>
      <c r="P25" s="17"/>
      <c r="Q25" s="17"/>
      <c r="R25" s="29">
        <v>9.66</v>
      </c>
      <c r="S25" s="19">
        <f>IF(OR(R25=0,R25&gt;13),0,TRUNC(46.0849*(13-R25)^1.81))</f>
        <v>408</v>
      </c>
      <c r="T25" s="20"/>
    </row>
    <row r="26" spans="2:20" ht="13.5" thickBot="1">
      <c r="B26" s="13"/>
      <c r="C26" s="14"/>
      <c r="D26" s="15"/>
      <c r="E26" s="16"/>
      <c r="F26" s="17"/>
      <c r="G26" s="17"/>
      <c r="H26" s="29"/>
      <c r="I26" s="21">
        <f>IF(OR(H26=0,H26&gt;11.5),0,TRUNC(58.015*(11.5-H26)^1.81))</f>
        <v>0</v>
      </c>
      <c r="J26" s="20"/>
      <c r="L26" s="13"/>
      <c r="M26" s="14" t="s">
        <v>385</v>
      </c>
      <c r="N26" s="15"/>
      <c r="O26" s="16"/>
      <c r="P26" s="17"/>
      <c r="Q26" s="17"/>
      <c r="R26" s="29">
        <v>9.58</v>
      </c>
      <c r="S26" s="83">
        <f>IF(OR(R26=0,R26&gt;13),0,TRUNC(46.0849*(13-R26)^1.81))</f>
        <v>426</v>
      </c>
      <c r="T26" s="20"/>
    </row>
    <row r="27" spans="2:20" ht="13.5" thickTop="1">
      <c r="B27" s="8">
        <v>1000</v>
      </c>
      <c r="C27" s="3"/>
      <c r="D27" s="9"/>
      <c r="E27" s="6">
        <f>60*F27+H27</f>
        <v>0</v>
      </c>
      <c r="F27" s="10"/>
      <c r="G27" s="22" t="s">
        <v>8</v>
      </c>
      <c r="H27" s="81"/>
      <c r="I27" s="12">
        <f>IF(OR(E27=0,E27&gt;480),0,TRUNC(0.03768*(480-E27)^1.85))</f>
        <v>0</v>
      </c>
      <c r="J27" s="7">
        <f>SUM(I27:I29)-MIN(I27:I29)</f>
        <v>0</v>
      </c>
      <c r="L27" s="8">
        <v>600</v>
      </c>
      <c r="M27" s="3" t="s">
        <v>386</v>
      </c>
      <c r="N27" s="9"/>
      <c r="O27" s="24">
        <f>60*P27+R27</f>
        <v>117.24000000000001</v>
      </c>
      <c r="P27" s="10">
        <v>1</v>
      </c>
      <c r="Q27" s="22" t="s">
        <v>8</v>
      </c>
      <c r="R27" s="81">
        <v>57.24</v>
      </c>
      <c r="S27" s="12">
        <f>IF(OR(O27=0,O27&gt;185),0,TRUNC(0.19889*(185-O27)^1.88))</f>
        <v>550</v>
      </c>
      <c r="T27" s="7">
        <f>SUM(S27:S29)-MIN(S27:S29)</f>
        <v>893</v>
      </c>
    </row>
    <row r="28" spans="2:20" ht="12.75">
      <c r="B28" s="13"/>
      <c r="C28" s="14"/>
      <c r="D28" s="15"/>
      <c r="E28" s="16">
        <f>60*F28+H28</f>
        <v>0</v>
      </c>
      <c r="F28" s="17"/>
      <c r="G28" s="25" t="s">
        <v>8</v>
      </c>
      <c r="H28" s="82"/>
      <c r="I28" s="19">
        <f>IF(OR(E28=0,E28&gt;480),0,TRUNC(0.03768*(480-E28)^1.85))</f>
        <v>0</v>
      </c>
      <c r="J28" s="20"/>
      <c r="L28" s="13"/>
      <c r="M28" s="14" t="s">
        <v>387</v>
      </c>
      <c r="N28" s="15"/>
      <c r="O28" s="16">
        <f>60*P28+R28</f>
        <v>132.29</v>
      </c>
      <c r="P28" s="17">
        <v>2</v>
      </c>
      <c r="Q28" s="25" t="s">
        <v>8</v>
      </c>
      <c r="R28" s="82">
        <v>12.29</v>
      </c>
      <c r="S28" s="19">
        <f>IF(OR(O28=0,O28&gt;185),0,TRUNC(0.19889*(185-O28)^1.88))</f>
        <v>343</v>
      </c>
      <c r="T28" s="20"/>
    </row>
    <row r="29" spans="2:20" ht="13.5" thickBot="1">
      <c r="B29" s="13"/>
      <c r="C29" s="14"/>
      <c r="D29" s="15"/>
      <c r="E29" s="16">
        <f>60*F29+H29</f>
        <v>0</v>
      </c>
      <c r="F29" s="17"/>
      <c r="G29" s="27" t="s">
        <v>8</v>
      </c>
      <c r="H29" s="82"/>
      <c r="I29" s="19">
        <f>IF(OR(E29=0,E29&gt;480),0,TRUNC(0.03768*(480-E29)^1.85))</f>
        <v>0</v>
      </c>
      <c r="J29" s="20"/>
      <c r="L29" s="13"/>
      <c r="M29" s="14" t="s">
        <v>388</v>
      </c>
      <c r="N29" s="15"/>
      <c r="O29" s="16">
        <f>60*P29+R29</f>
        <v>0</v>
      </c>
      <c r="P29" s="17"/>
      <c r="Q29" s="27" t="s">
        <v>8</v>
      </c>
      <c r="R29" s="82">
        <v>0</v>
      </c>
      <c r="S29" s="19">
        <f>IF(OR(O29=0,O29&gt;185),0,TRUNC(0.19889*(185-O29)^1.88))</f>
        <v>0</v>
      </c>
      <c r="T29" s="20"/>
    </row>
    <row r="30" spans="2:20" ht="13.5" thickTop="1">
      <c r="B30" s="8" t="s">
        <v>9</v>
      </c>
      <c r="C30" s="3"/>
      <c r="D30" s="9"/>
      <c r="E30" s="6"/>
      <c r="F30" s="10"/>
      <c r="G30" s="10"/>
      <c r="H30" s="10"/>
      <c r="I30" s="12">
        <f>IF(H30=0,0,TRUNC(0.8465*(H30-75)^1.42))</f>
        <v>0</v>
      </c>
      <c r="J30" s="7">
        <f>SUM(I30:I32)-MIN(I30:I32)</f>
        <v>0</v>
      </c>
      <c r="L30" s="8" t="s">
        <v>9</v>
      </c>
      <c r="M30" s="3" t="s">
        <v>388</v>
      </c>
      <c r="N30" s="9"/>
      <c r="O30" s="6"/>
      <c r="P30" s="10"/>
      <c r="Q30" s="10"/>
      <c r="R30" s="10">
        <v>120</v>
      </c>
      <c r="S30" s="12">
        <f>IF(R30=0,0,TRUNC(1.84523*(R30-75)^1.348))</f>
        <v>312</v>
      </c>
      <c r="T30" s="7">
        <f>SUM(S30:S32)-MIN(S30:S32)</f>
        <v>624</v>
      </c>
    </row>
    <row r="31" spans="2:20" ht="12.75">
      <c r="B31" s="13"/>
      <c r="C31" s="14"/>
      <c r="D31" s="15"/>
      <c r="E31" s="16"/>
      <c r="F31" s="17"/>
      <c r="G31" s="17"/>
      <c r="H31" s="17"/>
      <c r="I31" s="19">
        <f>IF(H31=0,0,TRUNC(0.8465*(H31-75)^1.42))</f>
        <v>0</v>
      </c>
      <c r="J31" s="20"/>
      <c r="L31" s="13"/>
      <c r="M31" s="14" t="s">
        <v>389</v>
      </c>
      <c r="N31" s="15"/>
      <c r="O31" s="16"/>
      <c r="P31" s="17"/>
      <c r="Q31" s="17"/>
      <c r="R31" s="17">
        <v>120</v>
      </c>
      <c r="S31" s="19">
        <f>IF(R31=0,0,TRUNC(1.84523*(R31-75)^1.348))</f>
        <v>312</v>
      </c>
      <c r="T31" s="20"/>
    </row>
    <row r="32" spans="2:20" ht="13.5" thickBot="1">
      <c r="B32" s="13"/>
      <c r="C32" s="14"/>
      <c r="D32" s="15"/>
      <c r="E32" s="16"/>
      <c r="F32" s="17"/>
      <c r="G32" s="17"/>
      <c r="H32" s="17"/>
      <c r="I32" s="19">
        <f>IF(H32=0,0,TRUNC(0.8465*(H32-75)^1.42))</f>
        <v>0</v>
      </c>
      <c r="J32" s="20"/>
      <c r="L32" s="13"/>
      <c r="M32" s="14" t="s">
        <v>387</v>
      </c>
      <c r="N32" s="15"/>
      <c r="O32" s="16"/>
      <c r="P32" s="17"/>
      <c r="Q32" s="17"/>
      <c r="R32" s="17">
        <v>120</v>
      </c>
      <c r="S32" s="19">
        <f>IF(R32=0,0,TRUNC(1.84523*(R32-75)^1.348))</f>
        <v>312</v>
      </c>
      <c r="T32" s="20"/>
    </row>
    <row r="33" spans="2:20" ht="13.5" thickTop="1">
      <c r="B33" s="8" t="s">
        <v>10</v>
      </c>
      <c r="C33" s="3"/>
      <c r="D33" s="9"/>
      <c r="E33" s="6"/>
      <c r="F33" s="10"/>
      <c r="G33" s="10"/>
      <c r="H33" s="10"/>
      <c r="I33" s="12">
        <f>IF(H33=0,0,TRUNC(0.14354*(H33-220)^1.4))</f>
        <v>0</v>
      </c>
      <c r="J33" s="7">
        <f>SUM(I33:I35)-MIN(I33:I35)</f>
        <v>0</v>
      </c>
      <c r="L33" s="8" t="s">
        <v>10</v>
      </c>
      <c r="M33" s="3" t="s">
        <v>383</v>
      </c>
      <c r="N33" s="9"/>
      <c r="O33" s="6"/>
      <c r="P33" s="10"/>
      <c r="Q33" s="10"/>
      <c r="R33" s="10">
        <v>345</v>
      </c>
      <c r="S33" s="12">
        <f>IF(R33=0,0,TRUNC(0.188807*(R33-210)^1.41))</f>
        <v>190</v>
      </c>
      <c r="T33" s="7">
        <f>SUM(S33:S35)-MIN(S33:S35)</f>
        <v>463</v>
      </c>
    </row>
    <row r="34" spans="2:20" ht="12.75">
      <c r="B34" s="13"/>
      <c r="C34" s="14"/>
      <c r="D34" s="15"/>
      <c r="E34" s="16"/>
      <c r="F34" s="17"/>
      <c r="G34" s="17"/>
      <c r="H34" s="17"/>
      <c r="I34" s="19">
        <f>IF(H34=0,0,TRUNC(0.14354*(H34-220)^1.4))</f>
        <v>0</v>
      </c>
      <c r="J34" s="20"/>
      <c r="L34" s="13"/>
      <c r="M34" s="14" t="s">
        <v>386</v>
      </c>
      <c r="N34" s="15"/>
      <c r="O34" s="16"/>
      <c r="P34" s="17"/>
      <c r="Q34" s="17"/>
      <c r="R34" s="17">
        <v>350</v>
      </c>
      <c r="S34" s="19">
        <f>IF(R34=0,0,TRUNC(0.188807*(R34-210)^1.41))</f>
        <v>200</v>
      </c>
      <c r="T34" s="20"/>
    </row>
    <row r="35" spans="2:20" ht="13.5" thickBot="1">
      <c r="B35" s="13"/>
      <c r="C35" s="14"/>
      <c r="D35" s="15"/>
      <c r="E35" s="16"/>
      <c r="F35" s="17"/>
      <c r="G35" s="17"/>
      <c r="H35" s="17"/>
      <c r="I35" s="19">
        <f>IF(H35=0,0,TRUNC(0.14354*(H35-220)^1.4))</f>
        <v>0</v>
      </c>
      <c r="J35" s="20"/>
      <c r="L35" s="13"/>
      <c r="M35" s="14" t="s">
        <v>390</v>
      </c>
      <c r="N35" s="15"/>
      <c r="O35" s="16"/>
      <c r="P35" s="17"/>
      <c r="Q35" s="17"/>
      <c r="R35" s="17">
        <v>380</v>
      </c>
      <c r="S35" s="19">
        <f>IF(R35=0,0,TRUNC(0.188807*(R35-210)^1.41))</f>
        <v>263</v>
      </c>
      <c r="T35" s="20"/>
    </row>
    <row r="36" spans="2:20" ht="13.5" thickTop="1">
      <c r="B36" s="8"/>
      <c r="C36" s="3"/>
      <c r="D36" s="9"/>
      <c r="E36" s="6"/>
      <c r="F36" s="10"/>
      <c r="G36" s="10"/>
      <c r="H36" s="28"/>
      <c r="I36" s="12">
        <f>IF(H36=0,0,TRUNC(5.33*(H36-10)^1.1))</f>
        <v>0</v>
      </c>
      <c r="J36" s="7">
        <f>SUM(I36:I38)-MIN(I36:I38)</f>
        <v>0</v>
      </c>
      <c r="L36" s="8"/>
      <c r="M36" s="3" t="s">
        <v>390</v>
      </c>
      <c r="N36" s="9"/>
      <c r="O36" s="6"/>
      <c r="P36" s="10"/>
      <c r="Q36" s="10"/>
      <c r="R36" s="28">
        <v>27.3</v>
      </c>
      <c r="S36" s="12">
        <f>IF(R36=0,0,TRUNC(7.86*(R36-8)^1.1))</f>
        <v>203</v>
      </c>
      <c r="T36" s="7">
        <f>SUM(S36:S38)-MIN(S36:S38)</f>
        <v>497</v>
      </c>
    </row>
    <row r="37" spans="2:20" ht="12.75">
      <c r="B37" s="13" t="s">
        <v>11</v>
      </c>
      <c r="C37" s="14"/>
      <c r="D37" s="15"/>
      <c r="E37" s="16"/>
      <c r="F37" s="17"/>
      <c r="G37" s="17"/>
      <c r="H37" s="29"/>
      <c r="I37" s="19">
        <f>IF(H37=0,0,TRUNC(5.33*(H37-10)^1.1))</f>
        <v>0</v>
      </c>
      <c r="J37" s="20"/>
      <c r="L37" s="13" t="s">
        <v>11</v>
      </c>
      <c r="M37" s="14" t="s">
        <v>391</v>
      </c>
      <c r="N37" s="15"/>
      <c r="O37" s="16"/>
      <c r="P37" s="17"/>
      <c r="Q37" s="17"/>
      <c r="R37" s="29">
        <v>33.9</v>
      </c>
      <c r="S37" s="19">
        <f>IF(R37=0,0,TRUNC(7.86*(R37-8)^1.1))</f>
        <v>281</v>
      </c>
      <c r="T37" s="20"/>
    </row>
    <row r="38" spans="2:20" ht="13.5" thickBot="1">
      <c r="B38" s="13"/>
      <c r="C38" s="14"/>
      <c r="D38" s="15"/>
      <c r="E38" s="16"/>
      <c r="F38" s="17"/>
      <c r="G38" s="17"/>
      <c r="H38" s="29"/>
      <c r="I38" s="19">
        <f>IF(H38=0,0,TRUNC(5.33*(H38-10)^1.1))</f>
        <v>0</v>
      </c>
      <c r="J38" s="20"/>
      <c r="L38" s="13"/>
      <c r="M38" s="14" t="s">
        <v>392</v>
      </c>
      <c r="N38" s="15"/>
      <c r="O38" s="16"/>
      <c r="P38" s="17"/>
      <c r="Q38" s="17"/>
      <c r="R38" s="29">
        <v>28.4</v>
      </c>
      <c r="S38" s="19">
        <f>IF(R38=0,0,TRUNC(7.86*(R38-8)^1.1))</f>
        <v>216</v>
      </c>
      <c r="T38" s="20"/>
    </row>
    <row r="39" spans="2:20" ht="13.5" thickTop="1">
      <c r="B39" s="8" t="s">
        <v>12</v>
      </c>
      <c r="C39" s="3"/>
      <c r="D39" s="9"/>
      <c r="E39" s="6"/>
      <c r="F39" s="10"/>
      <c r="G39" s="10"/>
      <c r="H39" s="11"/>
      <c r="I39" s="12">
        <f>IF(OR(H39=0,H39&gt;44),0,TRUNC(4.86338*(44-H39)^1.81))</f>
        <v>0</v>
      </c>
      <c r="J39" s="7">
        <f>SUM(I39:I40)-MIN(I39:I40)</f>
        <v>0</v>
      </c>
      <c r="L39" s="8" t="s">
        <v>12</v>
      </c>
      <c r="M39" s="3" t="s">
        <v>383</v>
      </c>
      <c r="N39" s="9"/>
      <c r="O39" s="6"/>
      <c r="P39" s="10"/>
      <c r="Q39" s="10"/>
      <c r="R39" s="28">
        <v>36.68</v>
      </c>
      <c r="S39" s="12">
        <f>IF(OR(R39=0,R39&gt;50),0,TRUNC(3.84286*(50-R39)^1.81))</f>
        <v>416</v>
      </c>
      <c r="T39" s="7">
        <f>SUM(S39:S40)-MIN(S39:S40)</f>
        <v>416</v>
      </c>
    </row>
    <row r="40" spans="2:20" ht="13.5" thickBot="1">
      <c r="B40" s="30"/>
      <c r="C40" s="14"/>
      <c r="D40" s="15"/>
      <c r="E40" s="16"/>
      <c r="F40" s="17"/>
      <c r="G40" s="17"/>
      <c r="H40" s="18"/>
      <c r="I40" s="19">
        <f>IF(OR(H40=0,H40&gt;44),0,TRUNC(4.86338*(44-H40)^1.81))</f>
        <v>0</v>
      </c>
      <c r="J40" s="20"/>
      <c r="L40" s="30"/>
      <c r="M40" s="14" t="s">
        <v>392</v>
      </c>
      <c r="N40" s="15"/>
      <c r="O40" s="16"/>
      <c r="P40" s="17"/>
      <c r="Q40" s="17"/>
      <c r="R40" s="29">
        <v>37.54</v>
      </c>
      <c r="S40" s="19">
        <f>IF(OR(R40=0,R40&gt;50),0,TRUNC(3.84286*(50-R40)^1.81))</f>
        <v>369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0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3727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41"/>
  <sheetViews>
    <sheetView zoomScalePageLayoutView="0" workbookViewId="0" topLeftCell="A1">
      <selection activeCell="Y22" sqref="Y22"/>
    </sheetView>
  </sheetViews>
  <sheetFormatPr defaultColWidth="9.00390625" defaultRowHeight="12.75"/>
  <cols>
    <col min="1" max="1" width="1.00390625" style="0" customWidth="1"/>
    <col min="2" max="2" width="6.50390625" style="0" customWidth="1"/>
    <col min="3" max="3" width="16.50390625" style="0" customWidth="1"/>
    <col min="4" max="4" width="1.00390625" style="0" customWidth="1"/>
    <col min="5" max="5" width="9.875" style="0" hidden="1" customWidth="1"/>
    <col min="6" max="6" width="3.125" style="0" customWidth="1"/>
    <col min="7" max="7" width="1.00390625" style="0" customWidth="1"/>
    <col min="8" max="8" width="6.50390625" style="0" customWidth="1"/>
    <col min="9" max="9" width="6.875" style="0" customWidth="1"/>
    <col min="10" max="10" width="8.00390625" style="0" customWidth="1"/>
    <col min="11" max="11" width="2.625" style="0" customWidth="1"/>
    <col min="12" max="12" width="6.00390625" style="0" customWidth="1"/>
    <col min="13" max="13" width="20.375" style="0" customWidth="1"/>
    <col min="14" max="14" width="1.12109375" style="0" customWidth="1"/>
    <col min="15" max="15" width="9.875" style="0" hidden="1" customWidth="1"/>
    <col min="16" max="16" width="3.125" style="0" customWidth="1"/>
    <col min="17" max="17" width="1.00390625" style="0" customWidth="1"/>
    <col min="18" max="18" width="6.50390625" style="0" customWidth="1"/>
    <col min="19" max="19" width="7.375" style="0" customWidth="1"/>
    <col min="20" max="20" width="8.125" style="0" customWidth="1"/>
    <col min="21" max="21" width="1.625" style="0" customWidth="1"/>
  </cols>
  <sheetData>
    <row r="1" spans="2:16" ht="24" thickBot="1">
      <c r="B1" s="32" t="s">
        <v>149</v>
      </c>
      <c r="F1" s="2"/>
      <c r="H1" s="2" t="s">
        <v>15</v>
      </c>
      <c r="L1" s="32" t="s">
        <v>149</v>
      </c>
      <c r="P1" s="2" t="s">
        <v>16</v>
      </c>
    </row>
    <row r="2" spans="2:20" ht="14.25" thickBot="1" thickTop="1">
      <c r="B2" s="3" t="s">
        <v>2</v>
      </c>
      <c r="C2" s="3" t="s">
        <v>3</v>
      </c>
      <c r="D2" s="4" t="s">
        <v>4</v>
      </c>
      <c r="E2" s="3"/>
      <c r="F2" s="5" t="s">
        <v>5</v>
      </c>
      <c r="G2" s="5"/>
      <c r="H2" s="5"/>
      <c r="I2" s="6" t="s">
        <v>6</v>
      </c>
      <c r="J2" s="7" t="s">
        <v>7</v>
      </c>
      <c r="L2" s="3" t="s">
        <v>2</v>
      </c>
      <c r="M2" s="3" t="s">
        <v>3</v>
      </c>
      <c r="N2" s="4" t="s">
        <v>4</v>
      </c>
      <c r="O2" s="3"/>
      <c r="P2" s="5" t="s">
        <v>5</v>
      </c>
      <c r="Q2" s="5"/>
      <c r="R2" s="5"/>
      <c r="S2" s="6" t="s">
        <v>6</v>
      </c>
      <c r="T2" s="7" t="s">
        <v>7</v>
      </c>
    </row>
    <row r="3" spans="2:20" ht="13.5" thickTop="1">
      <c r="B3" s="8">
        <v>60</v>
      </c>
      <c r="C3" s="3"/>
      <c r="D3" s="9"/>
      <c r="E3" s="6"/>
      <c r="F3" s="10"/>
      <c r="G3" s="10"/>
      <c r="H3" s="28"/>
      <c r="I3" s="12">
        <f>IF(OR(H3=0,H3&gt;11.5),0,TRUNC(58.015*(11.5-H3)^1.81))</f>
        <v>0</v>
      </c>
      <c r="J3" s="7">
        <f>SUM(I3:I5)-MIN(I3:I5)</f>
        <v>0</v>
      </c>
      <c r="L3" s="8">
        <v>60</v>
      </c>
      <c r="M3" s="3"/>
      <c r="N3" s="9"/>
      <c r="O3" s="6"/>
      <c r="P3" s="10"/>
      <c r="Q3" s="10"/>
      <c r="R3" s="28"/>
      <c r="S3" s="9">
        <f>IF(OR(R3=0,R3&gt;13),0,TRUNC(46.0849*(13-R3)^1.81))</f>
        <v>0</v>
      </c>
      <c r="T3" s="7">
        <f>SUM(S3:S5)-MIN(S3:S5)</f>
        <v>0</v>
      </c>
    </row>
    <row r="4" spans="2:20" ht="12.75">
      <c r="B4" s="13"/>
      <c r="C4" s="14"/>
      <c r="D4" s="15"/>
      <c r="E4" s="16"/>
      <c r="F4" s="17"/>
      <c r="G4" s="17"/>
      <c r="H4" s="29"/>
      <c r="I4" s="19">
        <f>IF(OR(H4=0,H4&gt;11.5),0,TRUNC(58.015*(11.5-H4)^1.81))</f>
        <v>0</v>
      </c>
      <c r="J4" s="20"/>
      <c r="L4" s="13"/>
      <c r="M4" s="14"/>
      <c r="N4" s="15"/>
      <c r="O4" s="16"/>
      <c r="P4" s="17"/>
      <c r="Q4" s="17"/>
      <c r="R4" s="29"/>
      <c r="S4" s="19">
        <f>IF(OR(R4=0,R4&gt;13),0,TRUNC(46.0849*(13-R4)^1.81))</f>
        <v>0</v>
      </c>
      <c r="T4" s="20"/>
    </row>
    <row r="5" spans="2:20" ht="13.5" thickBot="1">
      <c r="B5" s="13"/>
      <c r="C5" s="14"/>
      <c r="D5" s="15"/>
      <c r="E5" s="16"/>
      <c r="F5" s="17"/>
      <c r="G5" s="17"/>
      <c r="H5" s="29"/>
      <c r="I5" s="21">
        <f>IF(OR(H5=0,H5&gt;11.5),0,TRUNC(58.015*(11.5-H5)^1.81))</f>
        <v>0</v>
      </c>
      <c r="J5" s="20"/>
      <c r="L5" s="13"/>
      <c r="M5" s="14"/>
      <c r="N5" s="15"/>
      <c r="O5" s="16"/>
      <c r="P5" s="17"/>
      <c r="Q5" s="17"/>
      <c r="R5" s="29"/>
      <c r="S5" s="83">
        <f>IF(OR(R5=0,R5&gt;13),0,TRUNC(46.0849*(13-R5)^1.81))</f>
        <v>0</v>
      </c>
      <c r="T5" s="20"/>
    </row>
    <row r="6" spans="2:20" ht="13.5" thickTop="1">
      <c r="B6" s="8">
        <v>1500</v>
      </c>
      <c r="C6" s="3"/>
      <c r="D6" s="9"/>
      <c r="E6" s="6">
        <f>60*F6+H6</f>
        <v>0</v>
      </c>
      <c r="F6" s="10"/>
      <c r="G6" s="22" t="s">
        <v>8</v>
      </c>
      <c r="H6" s="81"/>
      <c r="I6" s="12">
        <f>IF(OR(E6=0,E6&gt;480),0,TRUNC(0.03768*(480-E6)^1.85))</f>
        <v>0</v>
      </c>
      <c r="J6" s="7">
        <f>SUM(I6:I8)-MIN(I6:I8)</f>
        <v>0</v>
      </c>
      <c r="L6" s="8">
        <v>800</v>
      </c>
      <c r="M6" s="3"/>
      <c r="N6" s="9"/>
      <c r="O6" s="24">
        <f>60*P6+R6</f>
        <v>0</v>
      </c>
      <c r="P6" s="10"/>
      <c r="Q6" s="22" t="s">
        <v>8</v>
      </c>
      <c r="R6" s="81"/>
      <c r="S6" s="12">
        <f>IF(OR(O6=0,O6&gt;254),0,TRUNC(0.11193*(254-O6)^1.88))</f>
        <v>0</v>
      </c>
      <c r="T6" s="7">
        <f>SUM(S6:S8)-MIN(S6:S8)</f>
        <v>0</v>
      </c>
    </row>
    <row r="7" spans="2:20" ht="12.75">
      <c r="B7" s="13"/>
      <c r="C7" s="14"/>
      <c r="D7" s="15"/>
      <c r="E7" s="16">
        <f>60*F7+H7</f>
        <v>0</v>
      </c>
      <c r="F7" s="17"/>
      <c r="G7" s="25" t="s">
        <v>8</v>
      </c>
      <c r="H7" s="82"/>
      <c r="I7" s="19">
        <f>IF(OR(E7=0,E7&gt;480),0,TRUNC(0.03768*(480-E7)^1.85))</f>
        <v>0</v>
      </c>
      <c r="J7" s="20"/>
      <c r="L7" s="13"/>
      <c r="M7" s="14"/>
      <c r="N7" s="15"/>
      <c r="O7" s="16">
        <f>60*P7+R7</f>
        <v>0</v>
      </c>
      <c r="P7" s="17"/>
      <c r="Q7" s="25" t="s">
        <v>8</v>
      </c>
      <c r="R7" s="82"/>
      <c r="S7" s="19">
        <f>IF(OR(O7=0,O7&gt;254),0,TRUNC(0.11193*(254-O7)^1.88))</f>
        <v>0</v>
      </c>
      <c r="T7" s="20"/>
    </row>
    <row r="8" spans="2:20" ht="13.5" thickBot="1">
      <c r="B8" s="13"/>
      <c r="C8" s="14"/>
      <c r="D8" s="15"/>
      <c r="E8" s="16">
        <f>60*F8+H8</f>
        <v>0</v>
      </c>
      <c r="F8" s="17"/>
      <c r="G8" s="27" t="s">
        <v>8</v>
      </c>
      <c r="H8" s="82"/>
      <c r="I8" s="19">
        <f>IF(OR(E8=0,E8&gt;480),0,TRUNC(0.03768*(480-E8)^1.85))</f>
        <v>0</v>
      </c>
      <c r="J8" s="20"/>
      <c r="L8" s="13"/>
      <c r="M8" s="14"/>
      <c r="N8" s="15"/>
      <c r="O8" s="16">
        <f>60*P8+R8</f>
        <v>0</v>
      </c>
      <c r="P8" s="17"/>
      <c r="Q8" s="27" t="s">
        <v>8</v>
      </c>
      <c r="R8" s="82"/>
      <c r="S8" s="19">
        <f>IF(OR(O8=0,O8&gt;254),0,TRUNC(0.11193*(254-O8)^1.88))</f>
        <v>0</v>
      </c>
      <c r="T8" s="20"/>
    </row>
    <row r="9" spans="2:20" ht="13.5" thickTop="1">
      <c r="B9" s="8" t="s">
        <v>9</v>
      </c>
      <c r="C9" s="3"/>
      <c r="D9" s="9"/>
      <c r="E9" s="6"/>
      <c r="F9" s="10"/>
      <c r="G9" s="10"/>
      <c r="H9" s="10"/>
      <c r="I9" s="12">
        <f>IF(H9=0,0,TRUNC(0.8465*(H9-75)^1.42))</f>
        <v>0</v>
      </c>
      <c r="J9" s="7">
        <f>SUM(I9:I11)-MIN(I9:I11)</f>
        <v>0</v>
      </c>
      <c r="L9" s="8" t="s">
        <v>9</v>
      </c>
      <c r="M9" s="3"/>
      <c r="N9" s="9"/>
      <c r="O9" s="6"/>
      <c r="P9" s="10"/>
      <c r="Q9" s="10"/>
      <c r="R9" s="10"/>
      <c r="S9" s="12">
        <f>IF(R9=0,0,TRUNC(1.84523*(R9-75)^1.348))</f>
        <v>0</v>
      </c>
      <c r="T9" s="7">
        <f>SUM(S9:S11)-MIN(S9:S11)</f>
        <v>0</v>
      </c>
    </row>
    <row r="10" spans="2:20" ht="12.75">
      <c r="B10" s="13"/>
      <c r="C10" s="14"/>
      <c r="D10" s="15"/>
      <c r="E10" s="16"/>
      <c r="F10" s="17"/>
      <c r="G10" s="17"/>
      <c r="H10" s="17"/>
      <c r="I10" s="19">
        <f>IF(H10=0,0,TRUNC(0.8465*(H10-75)^1.42))</f>
        <v>0</v>
      </c>
      <c r="J10" s="20"/>
      <c r="L10" s="13"/>
      <c r="M10" s="14"/>
      <c r="N10" s="15"/>
      <c r="O10" s="16"/>
      <c r="P10" s="17"/>
      <c r="Q10" s="17"/>
      <c r="R10" s="17"/>
      <c r="S10" s="19">
        <f>IF(R10=0,0,TRUNC(1.84523*(R10-75)^1.348))</f>
        <v>0</v>
      </c>
      <c r="T10" s="20"/>
    </row>
    <row r="11" spans="2:20" ht="13.5" thickBot="1">
      <c r="B11" s="13"/>
      <c r="C11" s="14"/>
      <c r="D11" s="15"/>
      <c r="E11" s="16"/>
      <c r="F11" s="17"/>
      <c r="G11" s="17"/>
      <c r="H11" s="17"/>
      <c r="I11" s="21">
        <f>IF(H11=0,0,TRUNC(0.8465*(H11-75)^1.42))</f>
        <v>0</v>
      </c>
      <c r="J11" s="20"/>
      <c r="L11" s="13"/>
      <c r="M11" s="14"/>
      <c r="N11" s="15"/>
      <c r="O11" s="16"/>
      <c r="P11" s="17"/>
      <c r="Q11" s="17"/>
      <c r="R11" s="17"/>
      <c r="S11" s="19">
        <f>IF(R11=0,0,TRUNC(1.84523*(R11-75)^1.348))</f>
        <v>0</v>
      </c>
      <c r="T11" s="20"/>
    </row>
    <row r="12" spans="2:20" ht="13.5" thickTop="1">
      <c r="B12" s="8" t="s">
        <v>10</v>
      </c>
      <c r="C12" s="3"/>
      <c r="D12" s="9"/>
      <c r="E12" s="6"/>
      <c r="F12" s="10"/>
      <c r="G12" s="10"/>
      <c r="H12" s="10"/>
      <c r="I12" s="12">
        <f>IF(H12=0,0,TRUNC(0.14354*(H12-220)^1.4))</f>
        <v>0</v>
      </c>
      <c r="J12" s="7">
        <f>SUM(I12:I14)-MIN(I12:I14)</f>
        <v>0</v>
      </c>
      <c r="L12" s="8" t="s">
        <v>10</v>
      </c>
      <c r="M12" s="3"/>
      <c r="N12" s="9"/>
      <c r="O12" s="6"/>
      <c r="P12" s="10"/>
      <c r="Q12" s="10"/>
      <c r="R12" s="10"/>
      <c r="S12" s="12">
        <f>IF(R12=0,0,TRUNC(0.188807*(R12-210)^1.41))</f>
        <v>0</v>
      </c>
      <c r="T12" s="7">
        <f>SUM(S12:S14)-MIN(S12:S14)</f>
        <v>0</v>
      </c>
    </row>
    <row r="13" spans="2:20" ht="12.75">
      <c r="B13" s="13"/>
      <c r="C13" s="14"/>
      <c r="D13" s="15"/>
      <c r="E13" s="16"/>
      <c r="F13" s="17"/>
      <c r="G13" s="17"/>
      <c r="H13" s="17"/>
      <c r="I13" s="19">
        <f>IF(H13=0,0,TRUNC(0.14354*(H13-220)^1.4))</f>
        <v>0</v>
      </c>
      <c r="J13" s="20"/>
      <c r="L13" s="13"/>
      <c r="M13" s="14"/>
      <c r="N13" s="15"/>
      <c r="O13" s="16"/>
      <c r="P13" s="17"/>
      <c r="Q13" s="17"/>
      <c r="R13" s="17"/>
      <c r="S13" s="19">
        <f>IF(R13=0,0,TRUNC(0.188807*(R13-210)^1.41))</f>
        <v>0</v>
      </c>
      <c r="T13" s="20"/>
    </row>
    <row r="14" spans="2:20" ht="13.5" thickBot="1">
      <c r="B14" s="13"/>
      <c r="C14" s="14"/>
      <c r="D14" s="15"/>
      <c r="E14" s="16"/>
      <c r="F14" s="17"/>
      <c r="G14" s="17"/>
      <c r="H14" s="17"/>
      <c r="I14" s="21">
        <f>IF(H14=0,0,TRUNC(0.14354*(H14-220)^1.4))</f>
        <v>0</v>
      </c>
      <c r="J14" s="20"/>
      <c r="L14" s="13"/>
      <c r="M14" s="14"/>
      <c r="N14" s="15"/>
      <c r="O14" s="16"/>
      <c r="P14" s="17"/>
      <c r="Q14" s="17"/>
      <c r="R14" s="17"/>
      <c r="S14" s="21">
        <f>IF(R14=0,0,TRUNC(0.188807*(R14-210)^1.41))</f>
        <v>0</v>
      </c>
      <c r="T14" s="20"/>
    </row>
    <row r="15" spans="2:20" ht="13.5" thickTop="1">
      <c r="B15" s="8" t="s">
        <v>17</v>
      </c>
      <c r="C15" s="3"/>
      <c r="D15" s="9"/>
      <c r="E15" s="6"/>
      <c r="F15" s="10"/>
      <c r="G15" s="10"/>
      <c r="H15" s="28"/>
      <c r="I15" s="12">
        <f>IF(H15=0,0,TRUNC(51.39*(H15-1.5)^1.05))</f>
        <v>0</v>
      </c>
      <c r="J15" s="7">
        <f>SUM(I15:I17)-MIN(I15:I17)</f>
        <v>0</v>
      </c>
      <c r="L15" s="8" t="s">
        <v>17</v>
      </c>
      <c r="M15" s="3"/>
      <c r="N15" s="9"/>
      <c r="O15" s="6"/>
      <c r="P15" s="10"/>
      <c r="Q15" s="10"/>
      <c r="R15" s="28"/>
      <c r="S15" s="12">
        <f>IF(R15=0,0,TRUNC(56.0211*(R15-1.5)^1.05))</f>
        <v>0</v>
      </c>
      <c r="T15" s="7">
        <f>SUM(S15:S17)-MIN(S15:S17)</f>
        <v>0</v>
      </c>
    </row>
    <row r="16" spans="2:20" ht="12.75">
      <c r="B16" s="13" t="s">
        <v>18</v>
      </c>
      <c r="C16" s="14"/>
      <c r="D16" s="15"/>
      <c r="E16" s="16"/>
      <c r="F16" s="17"/>
      <c r="G16" s="17"/>
      <c r="H16" s="29"/>
      <c r="I16" s="19">
        <f>IF(H16=0,0,TRUNC(51.39*(H16-1.5)^1.05))</f>
        <v>0</v>
      </c>
      <c r="J16" s="20"/>
      <c r="L16" s="13" t="s">
        <v>19</v>
      </c>
      <c r="M16" s="14"/>
      <c r="N16" s="15"/>
      <c r="O16" s="16"/>
      <c r="P16" s="17"/>
      <c r="Q16" s="17"/>
      <c r="R16" s="29"/>
      <c r="S16" s="19">
        <f>IF(R16=0,0,TRUNC(56.0211*(R16-1.5)^1.05))</f>
        <v>0</v>
      </c>
      <c r="T16" s="20"/>
    </row>
    <row r="17" spans="2:20" ht="13.5" thickBot="1">
      <c r="B17" s="13"/>
      <c r="C17" s="14"/>
      <c r="D17" s="15"/>
      <c r="E17" s="16"/>
      <c r="F17" s="17"/>
      <c r="G17" s="17"/>
      <c r="H17" s="29"/>
      <c r="I17" s="21">
        <f>IF(H17=0,0,TRUNC(51.39*(H17-1.5)^1.05))</f>
        <v>0</v>
      </c>
      <c r="J17" s="20"/>
      <c r="L17" s="13"/>
      <c r="M17" s="14"/>
      <c r="N17" s="15"/>
      <c r="O17" s="16"/>
      <c r="P17" s="17"/>
      <c r="Q17" s="17"/>
      <c r="R17" s="29"/>
      <c r="S17" s="21">
        <f>IF(R17=0,0,TRUNC(56.0211*(R17-1.5)^1.05))</f>
        <v>0</v>
      </c>
      <c r="T17" s="20"/>
    </row>
    <row r="18" spans="2:20" ht="13.5" thickTop="1">
      <c r="B18" s="37" t="s">
        <v>12</v>
      </c>
      <c r="C18" s="3"/>
      <c r="D18" s="9"/>
      <c r="E18" s="6"/>
      <c r="F18" s="10"/>
      <c r="G18" s="10"/>
      <c r="H18" s="11"/>
      <c r="I18" s="12">
        <f>IF(OR(H18=0,H18&gt;44),0,TRUNC(4.86338*(44-H18)^1.81))</f>
        <v>0</v>
      </c>
      <c r="J18" s="7">
        <f>SUM(I18:I19)-MIN(I18:I19)</f>
        <v>0</v>
      </c>
      <c r="L18" s="37" t="s">
        <v>12</v>
      </c>
      <c r="M18" s="3"/>
      <c r="N18" s="9"/>
      <c r="O18" s="6"/>
      <c r="P18" s="10"/>
      <c r="Q18" s="10"/>
      <c r="R18" s="11"/>
      <c r="S18" s="12">
        <f>IF(OR(R18=0,R18&gt;50),0,TRUNC(3.84286*(50-R18)^1.81))</f>
        <v>0</v>
      </c>
      <c r="T18" s="7">
        <f>SUM(S18:S19)-MIN(S18:S19)</f>
        <v>0</v>
      </c>
    </row>
    <row r="19" spans="2:20" ht="13.5" thickBot="1">
      <c r="B19" s="38"/>
      <c r="C19" s="14"/>
      <c r="D19" s="15"/>
      <c r="E19" s="16"/>
      <c r="F19" s="17"/>
      <c r="G19" s="17"/>
      <c r="H19" s="18"/>
      <c r="I19" s="21">
        <f>IF(OR(H19=0,H19&gt;44),0,TRUNC(4.86338*(44-H19)^1.81))</f>
        <v>0</v>
      </c>
      <c r="J19" s="20"/>
      <c r="L19" s="38"/>
      <c r="M19" s="14"/>
      <c r="N19" s="15"/>
      <c r="O19" s="16"/>
      <c r="P19" s="17"/>
      <c r="Q19" s="17"/>
      <c r="R19" s="18"/>
      <c r="S19" s="21">
        <f>IF(OR(R19=0,R19&gt;50),0,TRUNC(3.84286*(50-R19)^1.81))</f>
        <v>0</v>
      </c>
      <c r="T19" s="20"/>
    </row>
    <row r="20" spans="3:20" ht="13.5" thickTop="1">
      <c r="C20" s="10"/>
      <c r="D20" s="10"/>
      <c r="E20" s="10"/>
      <c r="F20" s="10"/>
      <c r="G20" s="10"/>
      <c r="H20" s="10"/>
      <c r="I20" s="31" t="s">
        <v>13</v>
      </c>
      <c r="J20" s="10">
        <f>SUM(J3:J19)</f>
        <v>0</v>
      </c>
      <c r="M20" s="10"/>
      <c r="N20" s="10"/>
      <c r="O20" s="10"/>
      <c r="P20" s="10"/>
      <c r="Q20" s="10"/>
      <c r="R20" s="10"/>
      <c r="S20" s="31" t="s">
        <v>13</v>
      </c>
      <c r="T20" s="10">
        <f>SUM(T3:T19)</f>
        <v>0</v>
      </c>
    </row>
    <row r="21" spans="2:9" ht="26.25">
      <c r="B21" s="35"/>
      <c r="I21" s="35"/>
    </row>
    <row r="22" spans="2:16" ht="24" thickBot="1">
      <c r="B22" s="32" t="s">
        <v>149</v>
      </c>
      <c r="F22" s="2"/>
      <c r="H22" s="2" t="s">
        <v>0</v>
      </c>
      <c r="L22" s="32" t="s">
        <v>149</v>
      </c>
      <c r="P22" s="2" t="s">
        <v>1</v>
      </c>
    </row>
    <row r="23" spans="2:20" ht="14.25" thickBot="1" thickTop="1">
      <c r="B23" s="3" t="s">
        <v>2</v>
      </c>
      <c r="C23" s="3" t="s">
        <v>3</v>
      </c>
      <c r="D23" s="4" t="s">
        <v>4</v>
      </c>
      <c r="E23" s="3"/>
      <c r="F23" s="5" t="s">
        <v>5</v>
      </c>
      <c r="G23" s="5"/>
      <c r="H23" s="5"/>
      <c r="I23" s="6" t="s">
        <v>6</v>
      </c>
      <c r="J23" s="7" t="s">
        <v>7</v>
      </c>
      <c r="L23" s="3" t="s">
        <v>2</v>
      </c>
      <c r="M23" s="3" t="s">
        <v>3</v>
      </c>
      <c r="N23" s="4" t="s">
        <v>4</v>
      </c>
      <c r="O23" s="3"/>
      <c r="P23" s="5" t="s">
        <v>5</v>
      </c>
      <c r="Q23" s="5"/>
      <c r="R23" s="5"/>
      <c r="S23" s="6" t="s">
        <v>6</v>
      </c>
      <c r="T23" s="7" t="s">
        <v>7</v>
      </c>
    </row>
    <row r="24" spans="2:20" ht="13.5" thickTop="1">
      <c r="B24" s="8">
        <v>60</v>
      </c>
      <c r="C24" s="3"/>
      <c r="D24" s="9"/>
      <c r="E24" s="6"/>
      <c r="F24" s="10"/>
      <c r="G24" s="10"/>
      <c r="H24" s="28"/>
      <c r="I24" s="12">
        <f>IF(OR(H24=0,H24&gt;11.5),0,TRUNC(58.015*(11.5-H24)^1.81))</f>
        <v>0</v>
      </c>
      <c r="J24" s="7">
        <f>SUM(I24:I26)-MIN(I24:I26)</f>
        <v>0</v>
      </c>
      <c r="L24" s="8">
        <v>60</v>
      </c>
      <c r="M24" s="3"/>
      <c r="N24" s="9"/>
      <c r="O24" s="6"/>
      <c r="P24" s="10"/>
      <c r="Q24" s="10"/>
      <c r="R24" s="28"/>
      <c r="S24" s="9">
        <f>IF(OR(R24=0,R24&gt;13),0,TRUNC(46.0849*(13-R24)^1.81))</f>
        <v>0</v>
      </c>
      <c r="T24" s="7">
        <f>SUM(S24:S26)-MIN(S24:S26)</f>
        <v>0</v>
      </c>
    </row>
    <row r="25" spans="2:20" ht="12.75">
      <c r="B25" s="13"/>
      <c r="C25" s="14"/>
      <c r="D25" s="15"/>
      <c r="E25" s="16"/>
      <c r="F25" s="17"/>
      <c r="G25" s="17"/>
      <c r="H25" s="29"/>
      <c r="I25" s="19">
        <f>IF(OR(H25=0,H25&gt;11.5),0,TRUNC(58.015*(11.5-H25)^1.81))</f>
        <v>0</v>
      </c>
      <c r="J25" s="20"/>
      <c r="L25" s="13"/>
      <c r="M25" s="14"/>
      <c r="N25" s="15"/>
      <c r="O25" s="16"/>
      <c r="P25" s="17"/>
      <c r="Q25" s="17"/>
      <c r="R25" s="29"/>
      <c r="S25" s="19">
        <f>IF(OR(R25=0,R25&gt;13),0,TRUNC(46.0849*(13-R25)^1.81))</f>
        <v>0</v>
      </c>
      <c r="T25" s="20"/>
    </row>
    <row r="26" spans="2:20" ht="13.5" thickBot="1">
      <c r="B26" s="13"/>
      <c r="C26" s="14"/>
      <c r="D26" s="15"/>
      <c r="E26" s="16"/>
      <c r="F26" s="17"/>
      <c r="G26" s="17"/>
      <c r="H26" s="29"/>
      <c r="I26" s="21">
        <f>IF(OR(H26=0,H26&gt;11.5),0,TRUNC(58.015*(11.5-H26)^1.81))</f>
        <v>0</v>
      </c>
      <c r="J26" s="20"/>
      <c r="L26" s="13"/>
      <c r="M26" s="14"/>
      <c r="N26" s="15"/>
      <c r="O26" s="16"/>
      <c r="P26" s="17"/>
      <c r="Q26" s="17"/>
      <c r="R26" s="29"/>
      <c r="S26" s="83">
        <f>IF(OR(R26=0,R26&gt;13),0,TRUNC(46.0849*(13-R26)^1.81))</f>
        <v>0</v>
      </c>
      <c r="T26" s="20"/>
    </row>
    <row r="27" spans="2:20" ht="13.5" thickTop="1">
      <c r="B27" s="8">
        <v>1000</v>
      </c>
      <c r="C27" s="3"/>
      <c r="D27" s="9"/>
      <c r="E27" s="6">
        <f>60*F27+H27</f>
        <v>0</v>
      </c>
      <c r="F27" s="10"/>
      <c r="G27" s="22" t="s">
        <v>8</v>
      </c>
      <c r="H27" s="81"/>
      <c r="I27" s="12">
        <f>IF(OR(E27=0,E27&gt;480),0,TRUNC(0.03768*(480-E27)^1.85))</f>
        <v>0</v>
      </c>
      <c r="J27" s="7">
        <f>SUM(I27:I29)-MIN(I27:I29)</f>
        <v>0</v>
      </c>
      <c r="L27" s="8">
        <v>600</v>
      </c>
      <c r="M27" s="3"/>
      <c r="N27" s="9"/>
      <c r="O27" s="24">
        <f>60*P27+R27</f>
        <v>0</v>
      </c>
      <c r="P27" s="10"/>
      <c r="Q27" s="22" t="s">
        <v>8</v>
      </c>
      <c r="R27" s="81"/>
      <c r="S27" s="12">
        <f>IF(OR(O27=0,O27&gt;254),0,TRUNC(0.11193*(254-O27)^1.88))</f>
        <v>0</v>
      </c>
      <c r="T27" s="7">
        <f>SUM(S27:S29)-MIN(S27:S29)</f>
        <v>0</v>
      </c>
    </row>
    <row r="28" spans="2:20" ht="12.75">
      <c r="B28" s="13"/>
      <c r="C28" s="14"/>
      <c r="D28" s="15"/>
      <c r="E28" s="16">
        <f>60*F28+H28</f>
        <v>0</v>
      </c>
      <c r="F28" s="17"/>
      <c r="G28" s="25" t="s">
        <v>8</v>
      </c>
      <c r="H28" s="82"/>
      <c r="I28" s="19">
        <f>IF(OR(E28=0,E28&gt;480),0,TRUNC(0.03768*(480-E28)^1.85))</f>
        <v>0</v>
      </c>
      <c r="J28" s="20"/>
      <c r="L28" s="13"/>
      <c r="M28" s="14"/>
      <c r="N28" s="15"/>
      <c r="O28" s="16">
        <f>60*P28+R28</f>
        <v>0</v>
      </c>
      <c r="P28" s="17"/>
      <c r="Q28" s="25" t="s">
        <v>8</v>
      </c>
      <c r="R28" s="82"/>
      <c r="S28" s="19">
        <f>IF(OR(O28=0,O28&gt;254),0,TRUNC(0.11193*(254-O28)^1.88))</f>
        <v>0</v>
      </c>
      <c r="T28" s="20"/>
    </row>
    <row r="29" spans="2:20" ht="13.5" thickBot="1">
      <c r="B29" s="13"/>
      <c r="C29" s="14"/>
      <c r="D29" s="15"/>
      <c r="E29" s="16">
        <f>60*F29+H29</f>
        <v>0</v>
      </c>
      <c r="F29" s="17"/>
      <c r="G29" s="27" t="s">
        <v>8</v>
      </c>
      <c r="H29" s="82"/>
      <c r="I29" s="19">
        <f>IF(OR(E29=0,E29&gt;480),0,TRUNC(0.03768*(480-E29)^1.85))</f>
        <v>0</v>
      </c>
      <c r="J29" s="20"/>
      <c r="L29" s="13"/>
      <c r="M29" s="14"/>
      <c r="N29" s="15"/>
      <c r="O29" s="16">
        <f>60*P29+R29</f>
        <v>0</v>
      </c>
      <c r="P29" s="17"/>
      <c r="Q29" s="27" t="s">
        <v>8</v>
      </c>
      <c r="R29" s="82"/>
      <c r="S29" s="19">
        <f>IF(OR(O29=0,O29&gt;254),0,TRUNC(0.11193*(254-O29)^1.88))</f>
        <v>0</v>
      </c>
      <c r="T29" s="20"/>
    </row>
    <row r="30" spans="2:20" ht="13.5" thickTop="1">
      <c r="B30" s="8" t="s">
        <v>9</v>
      </c>
      <c r="C30" s="3"/>
      <c r="D30" s="9"/>
      <c r="E30" s="6"/>
      <c r="F30" s="10"/>
      <c r="G30" s="10"/>
      <c r="H30" s="10"/>
      <c r="I30" s="12">
        <f>IF(H30=0,0,TRUNC(0.8465*(H30-75)^1.42))</f>
        <v>0</v>
      </c>
      <c r="J30" s="7">
        <f>SUM(I30:I32)-MIN(I30:I32)</f>
        <v>0</v>
      </c>
      <c r="L30" s="8" t="s">
        <v>9</v>
      </c>
      <c r="M30" s="3"/>
      <c r="N30" s="9"/>
      <c r="O30" s="6"/>
      <c r="P30" s="10"/>
      <c r="Q30" s="10"/>
      <c r="R30" s="10"/>
      <c r="S30" s="12">
        <f>IF(R30=0,0,TRUNC(1.84523*(R30-75)^1.348))</f>
        <v>0</v>
      </c>
      <c r="T30" s="7">
        <f>SUM(S30:S32)-MIN(S30:S32)</f>
        <v>0</v>
      </c>
    </row>
    <row r="31" spans="2:20" ht="12.75">
      <c r="B31" s="13"/>
      <c r="C31" s="14"/>
      <c r="D31" s="15"/>
      <c r="E31" s="16"/>
      <c r="F31" s="17"/>
      <c r="G31" s="17"/>
      <c r="H31" s="17"/>
      <c r="I31" s="19">
        <f>IF(H31=0,0,TRUNC(0.8465*(H31-75)^1.42))</f>
        <v>0</v>
      </c>
      <c r="J31" s="20"/>
      <c r="L31" s="13"/>
      <c r="M31" s="14"/>
      <c r="N31" s="15"/>
      <c r="O31" s="16"/>
      <c r="P31" s="17"/>
      <c r="Q31" s="17"/>
      <c r="R31" s="17"/>
      <c r="S31" s="19">
        <f>IF(R31=0,0,TRUNC(1.84523*(R31-75)^1.348))</f>
        <v>0</v>
      </c>
      <c r="T31" s="20"/>
    </row>
    <row r="32" spans="2:20" ht="13.5" thickBot="1">
      <c r="B32" s="13"/>
      <c r="C32" s="14"/>
      <c r="D32" s="15"/>
      <c r="E32" s="16"/>
      <c r="F32" s="17"/>
      <c r="G32" s="17"/>
      <c r="H32" s="17"/>
      <c r="I32" s="21">
        <f>IF(H32=0,0,TRUNC(0.8465*(H32-75)^1.42))</f>
        <v>0</v>
      </c>
      <c r="J32" s="20"/>
      <c r="L32" s="13"/>
      <c r="M32" s="14"/>
      <c r="N32" s="15"/>
      <c r="O32" s="16"/>
      <c r="P32" s="17"/>
      <c r="Q32" s="17"/>
      <c r="R32" s="17"/>
      <c r="S32" s="21">
        <f>IF(R32=0,0,TRUNC(1.84523*(R32-75)^1.348))</f>
        <v>0</v>
      </c>
      <c r="T32" s="20"/>
    </row>
    <row r="33" spans="2:20" ht="13.5" thickTop="1">
      <c r="B33" s="8" t="s">
        <v>10</v>
      </c>
      <c r="C33" s="3"/>
      <c r="D33" s="9"/>
      <c r="E33" s="6"/>
      <c r="F33" s="10"/>
      <c r="G33" s="10"/>
      <c r="H33" s="10"/>
      <c r="I33" s="12">
        <f>IF(H33=0,0,TRUNC(0.14354*(H33-220)^1.4))</f>
        <v>0</v>
      </c>
      <c r="J33" s="7">
        <f>SUM(I33:I35)-MIN(I33:I35)</f>
        <v>0</v>
      </c>
      <c r="L33" s="8" t="s">
        <v>10</v>
      </c>
      <c r="M33" s="3"/>
      <c r="N33" s="9"/>
      <c r="O33" s="6"/>
      <c r="P33" s="10"/>
      <c r="Q33" s="10"/>
      <c r="R33" s="10"/>
      <c r="S33" s="12">
        <f>IF(R33=0,0,TRUNC(0.188807*(R33-210)^1.41))</f>
        <v>0</v>
      </c>
      <c r="T33" s="7">
        <f>SUM(S33:S35)-MIN(S33:S35)</f>
        <v>0</v>
      </c>
    </row>
    <row r="34" spans="2:20" ht="12.75">
      <c r="B34" s="13"/>
      <c r="C34" s="14"/>
      <c r="D34" s="15"/>
      <c r="E34" s="16"/>
      <c r="F34" s="17"/>
      <c r="G34" s="17"/>
      <c r="H34" s="17"/>
      <c r="I34" s="19">
        <f>IF(H34=0,0,TRUNC(0.14354*(H34-220)^1.4))</f>
        <v>0</v>
      </c>
      <c r="J34" s="20"/>
      <c r="L34" s="13"/>
      <c r="M34" s="14"/>
      <c r="N34" s="15"/>
      <c r="O34" s="16"/>
      <c r="P34" s="17"/>
      <c r="Q34" s="17"/>
      <c r="R34" s="17"/>
      <c r="S34" s="19">
        <f>IF(R34=0,0,TRUNC(0.188807*(R34-210)^1.41))</f>
        <v>0</v>
      </c>
      <c r="T34" s="20"/>
    </row>
    <row r="35" spans="2:20" ht="13.5" thickBot="1">
      <c r="B35" s="13"/>
      <c r="C35" s="14"/>
      <c r="D35" s="15"/>
      <c r="E35" s="16"/>
      <c r="F35" s="17"/>
      <c r="G35" s="17"/>
      <c r="H35" s="17"/>
      <c r="I35" s="21">
        <f>IF(H35=0,0,TRUNC(0.14354*(H35-220)^1.4))</f>
        <v>0</v>
      </c>
      <c r="J35" s="20"/>
      <c r="L35" s="13"/>
      <c r="M35" s="14"/>
      <c r="N35" s="15"/>
      <c r="O35" s="16"/>
      <c r="P35" s="17"/>
      <c r="Q35" s="17"/>
      <c r="R35" s="17"/>
      <c r="S35" s="21">
        <f>IF(R35=0,0,TRUNC(0.188807*(R35-210)^1.41))</f>
        <v>0</v>
      </c>
      <c r="T35" s="20"/>
    </row>
    <row r="36" spans="2:20" ht="13.5" thickTop="1">
      <c r="B36" s="8"/>
      <c r="C36" s="3"/>
      <c r="D36" s="9"/>
      <c r="E36" s="6"/>
      <c r="F36" s="10"/>
      <c r="G36" s="10"/>
      <c r="H36" s="28"/>
      <c r="I36" s="12">
        <f>IF(H36=0,0,TRUNC(5.33*(H36-10)^1.1))</f>
        <v>0</v>
      </c>
      <c r="J36" s="7">
        <f>SUM(I36:I38)-MIN(I36:I38)</f>
        <v>0</v>
      </c>
      <c r="L36" s="8"/>
      <c r="M36" s="3"/>
      <c r="N36" s="9"/>
      <c r="O36" s="6"/>
      <c r="P36" s="10"/>
      <c r="Q36" s="10"/>
      <c r="R36" s="28"/>
      <c r="S36" s="12">
        <f>IF(R36=0,0,TRUNC(7.86*(R36-8)^1.1))</f>
        <v>0</v>
      </c>
      <c r="T36" s="7">
        <f>SUM(S36:S38)-MIN(S36:S38)</f>
        <v>0</v>
      </c>
    </row>
    <row r="37" spans="2:20" ht="12.75">
      <c r="B37" s="13" t="s">
        <v>11</v>
      </c>
      <c r="C37" s="14"/>
      <c r="D37" s="15"/>
      <c r="E37" s="16"/>
      <c r="F37" s="17"/>
      <c r="G37" s="17"/>
      <c r="H37" s="29"/>
      <c r="I37" s="19">
        <f>IF(H37=0,0,TRUNC(5.33*(H37-10)^1.1))</f>
        <v>0</v>
      </c>
      <c r="J37" s="20"/>
      <c r="L37" s="13" t="s">
        <v>11</v>
      </c>
      <c r="M37" s="14"/>
      <c r="N37" s="15"/>
      <c r="O37" s="16"/>
      <c r="P37" s="17"/>
      <c r="Q37" s="17"/>
      <c r="R37" s="29"/>
      <c r="S37" s="19">
        <f>IF(R37=0,0,TRUNC(7.86*(R37-8)^1.1))</f>
        <v>0</v>
      </c>
      <c r="T37" s="20"/>
    </row>
    <row r="38" spans="2:20" ht="13.5" thickBot="1">
      <c r="B38" s="13"/>
      <c r="C38" s="14"/>
      <c r="D38" s="15"/>
      <c r="E38" s="16"/>
      <c r="F38" s="17"/>
      <c r="G38" s="17"/>
      <c r="H38" s="29"/>
      <c r="I38" s="21">
        <f>IF(H38=0,0,TRUNC(5.33*(H38-10)^1.1))</f>
        <v>0</v>
      </c>
      <c r="J38" s="20"/>
      <c r="L38" s="13"/>
      <c r="M38" s="14"/>
      <c r="N38" s="15"/>
      <c r="O38" s="16"/>
      <c r="P38" s="17"/>
      <c r="Q38" s="17"/>
      <c r="R38" s="29"/>
      <c r="S38" s="21">
        <f>IF(R38=0,0,TRUNC(7.86*(R38-8)^1.1))</f>
        <v>0</v>
      </c>
      <c r="T38" s="20"/>
    </row>
    <row r="39" spans="2:20" ht="13.5" thickTop="1">
      <c r="B39" s="37" t="s">
        <v>12</v>
      </c>
      <c r="C39" s="3"/>
      <c r="D39" s="9"/>
      <c r="E39" s="6"/>
      <c r="F39" s="10"/>
      <c r="G39" s="10"/>
      <c r="H39" s="11"/>
      <c r="I39" s="12">
        <f>IF(OR(H39=0,H39&gt;44),0,TRUNC(4.86338*(44-H39)^1.81))</f>
        <v>0</v>
      </c>
      <c r="J39" s="7">
        <f>SUM(I39:I40)-MIN(I39:I40)</f>
        <v>0</v>
      </c>
      <c r="L39" s="37" t="s">
        <v>12</v>
      </c>
      <c r="M39" s="3"/>
      <c r="N39" s="9"/>
      <c r="O39" s="6"/>
      <c r="P39" s="10"/>
      <c r="Q39" s="10"/>
      <c r="R39" s="11"/>
      <c r="S39" s="12">
        <f>IF(OR(R39=0,R39&gt;50),0,TRUNC(3.84286*(50-R39)^1.81))</f>
        <v>0</v>
      </c>
      <c r="T39" s="7">
        <f>SUM(S39:S40)-MIN(S39:S40)</f>
        <v>0</v>
      </c>
    </row>
    <row r="40" spans="2:20" ht="13.5" thickBot="1">
      <c r="B40" s="38"/>
      <c r="C40" s="14"/>
      <c r="D40" s="15"/>
      <c r="E40" s="16"/>
      <c r="F40" s="17"/>
      <c r="G40" s="17"/>
      <c r="H40" s="18"/>
      <c r="I40" s="21">
        <f>IF(OR(H40=0,H40&gt;44),0,TRUNC(4.86338*(44-H40)^1.81))</f>
        <v>0</v>
      </c>
      <c r="J40" s="20"/>
      <c r="L40" s="38"/>
      <c r="M40" s="14"/>
      <c r="N40" s="15"/>
      <c r="O40" s="16"/>
      <c r="P40" s="17"/>
      <c r="Q40" s="17"/>
      <c r="R40" s="18"/>
      <c r="S40" s="21">
        <f>IF(OR(R40=0,R40&gt;50),0,TRUNC(3.84286*(50-R40)^1.81))</f>
        <v>0</v>
      </c>
      <c r="T40" s="20"/>
    </row>
    <row r="41" spans="3:20" ht="13.5" thickTop="1">
      <c r="C41" s="10"/>
      <c r="D41" s="10"/>
      <c r="E41" s="10"/>
      <c r="F41" s="10"/>
      <c r="G41" s="10"/>
      <c r="H41" s="10"/>
      <c r="I41" s="31" t="s">
        <v>13</v>
      </c>
      <c r="J41" s="10">
        <f>SUM(J24:J40)</f>
        <v>0</v>
      </c>
      <c r="M41" s="10"/>
      <c r="N41" s="10"/>
      <c r="O41" s="10"/>
      <c r="P41" s="10"/>
      <c r="Q41" s="10"/>
      <c r="R41" s="10"/>
      <c r="S41" s="31" t="s">
        <v>13</v>
      </c>
      <c r="T41" s="10">
        <f>SUM(T24:T40)</f>
        <v>0</v>
      </c>
    </row>
  </sheetData>
  <sheetProtection/>
  <printOptions/>
  <pageMargins left="0.1968503937007874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dětí a mládeže v Táborě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ředitelka</cp:lastModifiedBy>
  <cp:lastPrinted>2008-05-29T15:15:39Z</cp:lastPrinted>
  <dcterms:created xsi:type="dcterms:W3CDTF">2003-05-21T14:38:42Z</dcterms:created>
  <dcterms:modified xsi:type="dcterms:W3CDTF">2008-05-29T15:16:23Z</dcterms:modified>
  <cp:category/>
  <cp:version/>
  <cp:contentType/>
  <cp:contentStatus/>
</cp:coreProperties>
</file>