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firstSheet="4" activeTab="10"/>
  </bookViews>
  <sheets>
    <sheet name="Slavonice" sheetId="1" r:id="rId1"/>
    <sheet name="2.ZŠ JH" sheetId="2" r:id="rId2"/>
    <sheet name="6.ZŠ JH" sheetId="3" r:id="rId3"/>
    <sheet name="4.ZŠ JH" sheetId="4" r:id="rId4"/>
    <sheet name="5.ZŠ JH" sheetId="5" r:id="rId5"/>
    <sheet name="1.ZŠ JH" sheetId="6" r:id="rId6"/>
    <sheet name="N.Včelnice" sheetId="7" r:id="rId7"/>
    <sheet name="N.Bystřice" sheetId="8" r:id="rId8"/>
    <sheet name="Dačice Kom." sheetId="9" r:id="rId9"/>
    <sheet name="Č.Velenice" sheetId="10" r:id="rId10"/>
    <sheet name="Celkem" sheetId="11" r:id="rId11"/>
  </sheets>
  <definedNames/>
  <calcPr fullCalcOnLoad="1"/>
</workbook>
</file>

<file path=xl/sharedStrings.xml><?xml version="1.0" encoding="utf-8"?>
<sst xmlns="http://schemas.openxmlformats.org/spreadsheetml/2006/main" count="1223" uniqueCount="380">
  <si>
    <t>mladší žáci</t>
  </si>
  <si>
    <t>mladší žákyně</t>
  </si>
  <si>
    <t>disc.</t>
  </si>
  <si>
    <t>příjmení,jméno</t>
  </si>
  <si>
    <t>roč</t>
  </si>
  <si>
    <t>výkon</t>
  </si>
  <si>
    <t>body</t>
  </si>
  <si>
    <t xml:space="preserve">body </t>
  </si>
  <si>
    <t>:</t>
  </si>
  <si>
    <t>výška</t>
  </si>
  <si>
    <t>dálka</t>
  </si>
  <si>
    <t>kriket</t>
  </si>
  <si>
    <t xml:space="preserve"> 4x60</t>
  </si>
  <si>
    <t>celkem</t>
  </si>
  <si>
    <t>starší žáci</t>
  </si>
  <si>
    <t>starší žákyně</t>
  </si>
  <si>
    <t>koule</t>
  </si>
  <si>
    <t xml:space="preserve"> 4 kg</t>
  </si>
  <si>
    <t>3 kg</t>
  </si>
  <si>
    <t>Celkové pořadí</t>
  </si>
  <si>
    <t>1.</t>
  </si>
  <si>
    <t>2.</t>
  </si>
  <si>
    <t>3.</t>
  </si>
  <si>
    <t>4.</t>
  </si>
  <si>
    <t>5.</t>
  </si>
  <si>
    <t>6.</t>
  </si>
  <si>
    <t>7.</t>
  </si>
  <si>
    <t>datum nar.</t>
  </si>
  <si>
    <t>STARŠÍ  ŽÁCI</t>
  </si>
  <si>
    <t>STARŠÍ  ŽÁKYNĚ</t>
  </si>
  <si>
    <t>MLADŠÍ  ŽÁCI</t>
  </si>
  <si>
    <t>MLADŠÍ  ŽÁKYNĚ</t>
  </si>
  <si>
    <t>Chochole Petr</t>
  </si>
  <si>
    <t>Nebeský Tomáš</t>
  </si>
  <si>
    <t>Slavík Martin</t>
  </si>
  <si>
    <t>Pácalt Ondřej</t>
  </si>
  <si>
    <t>Janků Martin</t>
  </si>
  <si>
    <t>Idrizaj Jakub</t>
  </si>
  <si>
    <t>Přibyl Ondřej</t>
  </si>
  <si>
    <t>Zámečník Robin</t>
  </si>
  <si>
    <t>Zeman Jakub</t>
  </si>
  <si>
    <t xml:space="preserve"> A</t>
  </si>
  <si>
    <t>Králová M.</t>
  </si>
  <si>
    <t>Neugebaueroá N.</t>
  </si>
  <si>
    <t>Hudziecová D</t>
  </si>
  <si>
    <t>Korecká M.</t>
  </si>
  <si>
    <t>Benešová I.</t>
  </si>
  <si>
    <t>Pečová I.</t>
  </si>
  <si>
    <t>Šteflová N.</t>
  </si>
  <si>
    <t>Idrizajová B.</t>
  </si>
  <si>
    <t>Svoboda D.</t>
  </si>
  <si>
    <t>Slavíček M.</t>
  </si>
  <si>
    <t>Šperl V.</t>
  </si>
  <si>
    <t>Totzauer A.</t>
  </si>
  <si>
    <t>Průša J.</t>
  </si>
  <si>
    <t>Jánošík O.</t>
  </si>
  <si>
    <t>Šamko P.</t>
  </si>
  <si>
    <t>Volfel M.</t>
  </si>
  <si>
    <t>Krejčí J.</t>
  </si>
  <si>
    <t>Hudeček M.</t>
  </si>
  <si>
    <t>Hrazdil L.</t>
  </si>
  <si>
    <t>A</t>
  </si>
  <si>
    <t>Flídrová T.</t>
  </si>
  <si>
    <t>Pavlíková Z.</t>
  </si>
  <si>
    <t>Šimáčková R.</t>
  </si>
  <si>
    <t>Lovětínská D.</t>
  </si>
  <si>
    <t>Maršíková K.</t>
  </si>
  <si>
    <t>Beránková V.</t>
  </si>
  <si>
    <t>Průšová D.</t>
  </si>
  <si>
    <t>Navarová M.</t>
  </si>
  <si>
    <t>Šamalová K.</t>
  </si>
  <si>
    <t>Antušková S.</t>
  </si>
  <si>
    <t>Švábková L.</t>
  </si>
  <si>
    <t>Bartůšek V.</t>
  </si>
  <si>
    <t>Tlachnová N.</t>
  </si>
  <si>
    <t>Bednářová M.</t>
  </si>
  <si>
    <t>Marešová L.</t>
  </si>
  <si>
    <t>Jakešová M.</t>
  </si>
  <si>
    <t>Průchová  K.</t>
  </si>
  <si>
    <t>Průchová K.</t>
  </si>
  <si>
    <t>Štoidl P.</t>
  </si>
  <si>
    <t>Dušák P.</t>
  </si>
  <si>
    <t>Lexa P.</t>
  </si>
  <si>
    <t>Hodinka S.</t>
  </si>
  <si>
    <t>Prokýšková E.</t>
  </si>
  <si>
    <t>Vodičková P.</t>
  </si>
  <si>
    <t>Kostková G.</t>
  </si>
  <si>
    <t>Voráčková V.</t>
  </si>
  <si>
    <t>Kašpárková T.</t>
  </si>
  <si>
    <t>Mazanec J.</t>
  </si>
  <si>
    <t>Masař P.</t>
  </si>
  <si>
    <t>Šašek F.</t>
  </si>
  <si>
    <t>Cettl D.</t>
  </si>
  <si>
    <t>Jileček J.</t>
  </si>
  <si>
    <t>Dvořák R.</t>
  </si>
  <si>
    <t>Král K.</t>
  </si>
  <si>
    <t>Ayer R.</t>
  </si>
  <si>
    <t>Hlaváček B.</t>
  </si>
  <si>
    <t>Šimíček M.</t>
  </si>
  <si>
    <t>Chyška J.</t>
  </si>
  <si>
    <t>Šimánek M.</t>
  </si>
  <si>
    <t>Louša M.</t>
  </si>
  <si>
    <t>Jasanský L.</t>
  </si>
  <si>
    <t>Kočová Š.</t>
  </si>
  <si>
    <t>Kryštofková N.</t>
  </si>
  <si>
    <t xml:space="preserve">  </t>
  </si>
  <si>
    <t>Navrátilová K.</t>
  </si>
  <si>
    <t>Vlková K.</t>
  </si>
  <si>
    <t>Binsteinerová L.</t>
  </si>
  <si>
    <t>Dolák Š</t>
  </si>
  <si>
    <t>Vodička M.</t>
  </si>
  <si>
    <t>Šetmaňuk J.</t>
  </si>
  <si>
    <t>Ille K.</t>
  </si>
  <si>
    <t>Filip M.</t>
  </si>
  <si>
    <t>Dosbaba M.</t>
  </si>
  <si>
    <t>Pazour Š</t>
  </si>
  <si>
    <t>Kešnar Vojtěch</t>
  </si>
  <si>
    <t>Kelblerová T.</t>
  </si>
  <si>
    <t>Stupková N.</t>
  </si>
  <si>
    <t>Hejlíčková N.</t>
  </si>
  <si>
    <t>Havelková Z.</t>
  </si>
  <si>
    <t>Prošková N.</t>
  </si>
  <si>
    <t>Trachtová M.</t>
  </si>
  <si>
    <t>Školaudyová M.</t>
  </si>
  <si>
    <t xml:space="preserve"> B</t>
  </si>
  <si>
    <t>Kubíček R.</t>
  </si>
  <si>
    <t>Blažek M.</t>
  </si>
  <si>
    <t>Vican D,</t>
  </si>
  <si>
    <t>Čihák J.</t>
  </si>
  <si>
    <t>Balabán Z.</t>
  </si>
  <si>
    <t>Vican D.</t>
  </si>
  <si>
    <t xml:space="preserve">Kubíček R. </t>
  </si>
  <si>
    <t>Dalíková A</t>
  </si>
  <si>
    <t>Dvořáková D.</t>
  </si>
  <si>
    <t>Dalíková A.</t>
  </si>
  <si>
    <t>Pavlušová K.</t>
  </si>
  <si>
    <t>Kudláčková N.</t>
  </si>
  <si>
    <t>Hanzlová D.</t>
  </si>
  <si>
    <t>Jašarovová D.</t>
  </si>
  <si>
    <t>Buštová M.</t>
  </si>
  <si>
    <t>Hamrová M.</t>
  </si>
  <si>
    <t>Karolčíková S.</t>
  </si>
  <si>
    <t>Šebková I.</t>
  </si>
  <si>
    <t>Dvořák P.</t>
  </si>
  <si>
    <t>Blažek P.</t>
  </si>
  <si>
    <t>Radvanský D.</t>
  </si>
  <si>
    <t>Pohlodko V.</t>
  </si>
  <si>
    <t>Čekal V.</t>
  </si>
  <si>
    <t>Košťál D.</t>
  </si>
  <si>
    <t>N.Včelnice</t>
  </si>
  <si>
    <t>Brusová M.</t>
  </si>
  <si>
    <t>Slavonice</t>
  </si>
  <si>
    <t>Jánová Lucie</t>
  </si>
  <si>
    <t>Blechová Aneta</t>
  </si>
  <si>
    <t>Plavcová Ž.</t>
  </si>
  <si>
    <t>Němečková P.</t>
  </si>
  <si>
    <t>Nováková A.</t>
  </si>
  <si>
    <t>Fruhaufová L.</t>
  </si>
  <si>
    <t>Šmídová E.</t>
  </si>
  <si>
    <t>Gorol Z.</t>
  </si>
  <si>
    <t>Matějka D.</t>
  </si>
  <si>
    <t>Fruhbauer J.</t>
  </si>
  <si>
    <t>Pospíchal F.</t>
  </si>
  <si>
    <t>Staněk Š.</t>
  </si>
  <si>
    <t>Hrbek J.</t>
  </si>
  <si>
    <t>Strnad P.</t>
  </si>
  <si>
    <t>Matoušek M.</t>
  </si>
  <si>
    <t>Stojková D.</t>
  </si>
  <si>
    <t>Chovítková M.</t>
  </si>
  <si>
    <t>Berešová M.</t>
  </si>
  <si>
    <t>Štrynková A.</t>
  </si>
  <si>
    <t>Sedláková T.</t>
  </si>
  <si>
    <t>Bednářová S.</t>
  </si>
  <si>
    <t>Pechková B.</t>
  </si>
  <si>
    <t>Biernatová E.</t>
  </si>
  <si>
    <t>Tomiová V.</t>
  </si>
  <si>
    <t>Šebková M.</t>
  </si>
  <si>
    <t>Didková M.</t>
  </si>
  <si>
    <t>Kučera J.</t>
  </si>
  <si>
    <t>Fruhbauer P.</t>
  </si>
  <si>
    <t>Studený R.</t>
  </si>
  <si>
    <t>Strouhal J.</t>
  </si>
  <si>
    <t>Anděra L.</t>
  </si>
  <si>
    <t>Strohal Jan</t>
  </si>
  <si>
    <t>Starý J.</t>
  </si>
  <si>
    <t>Fruhbauer |P.</t>
  </si>
  <si>
    <t>Lešetický R.</t>
  </si>
  <si>
    <t>N.Bystřice</t>
  </si>
  <si>
    <t>Vrbová K.</t>
  </si>
  <si>
    <t>Švejdová A.</t>
  </si>
  <si>
    <t>Hořavová T.</t>
  </si>
  <si>
    <t>Mottlová K.</t>
  </si>
  <si>
    <t>Nováková M.</t>
  </si>
  <si>
    <t>Vrbová A.</t>
  </si>
  <si>
    <t>Vaňková I.</t>
  </si>
  <si>
    <t>Cihlářová K.</t>
  </si>
  <si>
    <t>Meislová</t>
  </si>
  <si>
    <t>Přívětivá</t>
  </si>
  <si>
    <t>Budošová</t>
  </si>
  <si>
    <t>Havlíčková</t>
  </si>
  <si>
    <t>Fabrigerová</t>
  </si>
  <si>
    <t>Garhoferová</t>
  </si>
  <si>
    <t>Řežábková</t>
  </si>
  <si>
    <t xml:space="preserve">Suchá </t>
  </si>
  <si>
    <t>Dačice Kom.</t>
  </si>
  <si>
    <t>Matoušů M.</t>
  </si>
  <si>
    <t>Krčmárik D.</t>
  </si>
  <si>
    <t>Holba D.</t>
  </si>
  <si>
    <t>Kozel P.</t>
  </si>
  <si>
    <t>Rejžek V.</t>
  </si>
  <si>
    <t>Dvořák L.</t>
  </si>
  <si>
    <t>Kopanič T.</t>
  </si>
  <si>
    <t>Krušina A.</t>
  </si>
  <si>
    <t>Nerad J.</t>
  </si>
  <si>
    <t>Kukla J.</t>
  </si>
  <si>
    <t>Říha V.</t>
  </si>
  <si>
    <t>Horáková L.</t>
  </si>
  <si>
    <t>Drobňáková L.</t>
  </si>
  <si>
    <t>Kadrnošková E.</t>
  </si>
  <si>
    <t>Marková K.</t>
  </si>
  <si>
    <t>Minářová K.</t>
  </si>
  <si>
    <t>Lélyová A.</t>
  </si>
  <si>
    <t>Krullová  V.</t>
  </si>
  <si>
    <t>Bednářová A.</t>
  </si>
  <si>
    <t>Záškodová M.</t>
  </si>
  <si>
    <t>Chybík J.</t>
  </si>
  <si>
    <t>Jindrák R.</t>
  </si>
  <si>
    <t>Sova P.</t>
  </si>
  <si>
    <t>Sigmund A.</t>
  </si>
  <si>
    <t>Lahučký O.</t>
  </si>
  <si>
    <t>Studený M.</t>
  </si>
  <si>
    <t>Kučera P.</t>
  </si>
  <si>
    <t>Chvátal P.</t>
  </si>
  <si>
    <t>Vybíral T.</t>
  </si>
  <si>
    <t>Chvátal T.</t>
  </si>
  <si>
    <t>Liška D.</t>
  </si>
  <si>
    <t>Jindra T.</t>
  </si>
  <si>
    <t>Doležal P.</t>
  </si>
  <si>
    <t>Kiesling L.</t>
  </si>
  <si>
    <t>Mařík M.</t>
  </si>
  <si>
    <t>Jindra D.</t>
  </si>
  <si>
    <t>Křížek L.</t>
  </si>
  <si>
    <t>Čermák P.</t>
  </si>
  <si>
    <t>Novák M.</t>
  </si>
  <si>
    <t>Holeček P.</t>
  </si>
  <si>
    <t>Nehyba R.</t>
  </si>
  <si>
    <t>Dedič P.</t>
  </si>
  <si>
    <t>Č.Velenice</t>
  </si>
  <si>
    <t>Hejná K.</t>
  </si>
  <si>
    <t>Makovcová T.</t>
  </si>
  <si>
    <t>Machová L.</t>
  </si>
  <si>
    <t>Prášková Z.</t>
  </si>
  <si>
    <t>Jarošová M.</t>
  </si>
  <si>
    <t>Forstová M.</t>
  </si>
  <si>
    <t>Bahsová K.</t>
  </si>
  <si>
    <t>Ungrová S.</t>
  </si>
  <si>
    <t>Lehrmannová P.</t>
  </si>
  <si>
    <t>Stráská N.</t>
  </si>
  <si>
    <t>Koller O.</t>
  </si>
  <si>
    <t>Tran Ngoc Minh</t>
  </si>
  <si>
    <t>Gurecký P.</t>
  </si>
  <si>
    <t>Koiš Š.</t>
  </si>
  <si>
    <t>Horvát R.</t>
  </si>
  <si>
    <t>Šimek M.</t>
  </si>
  <si>
    <t>Štourač P.</t>
  </si>
  <si>
    <t>Švecová S.</t>
  </si>
  <si>
    <t>Filipová M.</t>
  </si>
  <si>
    <t>Přibylová M.</t>
  </si>
  <si>
    <t>Mikudimová S.</t>
  </si>
  <si>
    <t>Pánková P.</t>
  </si>
  <si>
    <t>Korandová D.</t>
  </si>
  <si>
    <t>Bartáková R.</t>
  </si>
  <si>
    <t>Dlabiková J.</t>
  </si>
  <si>
    <t>Stojková M.</t>
  </si>
  <si>
    <t>Mikl J.</t>
  </si>
  <si>
    <t>Banašík R.</t>
  </si>
  <si>
    <t xml:space="preserve"> Prášek J.</t>
  </si>
  <si>
    <t>Kouba M.</t>
  </si>
  <si>
    <t>Tran Duy Khanh</t>
  </si>
  <si>
    <t>Kica J.</t>
  </si>
  <si>
    <t>Hrošek T.</t>
  </si>
  <si>
    <t>Bušta M.</t>
  </si>
  <si>
    <t>Prášek J.</t>
  </si>
  <si>
    <t>Píšová K.</t>
  </si>
  <si>
    <t>Březinová A.</t>
  </si>
  <si>
    <t>Žaloudková L.</t>
  </si>
  <si>
    <t>Černá Jarmila</t>
  </si>
  <si>
    <t>Zemanová Tereza</t>
  </si>
  <si>
    <t>Valešová D</t>
  </si>
  <si>
    <t>Šimánková Š</t>
  </si>
  <si>
    <t>Navrátilová M.</t>
  </si>
  <si>
    <t>Binsteinerová</t>
  </si>
  <si>
    <t>Vlková</t>
  </si>
  <si>
    <t>Hořavová Tereza</t>
  </si>
  <si>
    <t>Cihlářová Kat.</t>
  </si>
  <si>
    <t>Vrbová Kat.</t>
  </si>
  <si>
    <t>Minařová K.</t>
  </si>
  <si>
    <t>Štoidl Petr</t>
  </si>
  <si>
    <t>Dědič P.</t>
  </si>
  <si>
    <t xml:space="preserve">Voráčková Vendula </t>
  </si>
  <si>
    <t>B</t>
  </si>
  <si>
    <t>Grošek Filip</t>
  </si>
  <si>
    <t>Zemánek Patrik</t>
  </si>
  <si>
    <t>Ženatová Lucie</t>
  </si>
  <si>
    <t xml:space="preserve">Homolková </t>
  </si>
  <si>
    <t>Bučtová M.</t>
  </si>
  <si>
    <t>Kubín</t>
  </si>
  <si>
    <t>Máca Jiří</t>
  </si>
  <si>
    <t xml:space="preserve">Idrzizajová </t>
  </si>
  <si>
    <t xml:space="preserve">Karmíšková </t>
  </si>
  <si>
    <t xml:space="preserve">Řezáčová </t>
  </si>
  <si>
    <t xml:space="preserve">Přívětivá </t>
  </si>
  <si>
    <t>Bednářová</t>
  </si>
  <si>
    <t>Cetl</t>
  </si>
  <si>
    <t xml:space="preserve">Kubín </t>
  </si>
  <si>
    <t xml:space="preserve">Máca </t>
  </si>
  <si>
    <t xml:space="preserve">Korbel </t>
  </si>
  <si>
    <t xml:space="preserve">Lojdová </t>
  </si>
  <si>
    <t xml:space="preserve">Harudová </t>
  </si>
  <si>
    <t>Pavlát</t>
  </si>
  <si>
    <t xml:space="preserve">Čáka </t>
  </si>
  <si>
    <t>Šedivá</t>
  </si>
  <si>
    <t>Distelová</t>
  </si>
  <si>
    <t>Nejlepší výkony</t>
  </si>
  <si>
    <t>60m</t>
  </si>
  <si>
    <t>štafety</t>
  </si>
  <si>
    <r>
      <t xml:space="preserve">Slavík M     </t>
    </r>
    <r>
      <rPr>
        <b/>
        <sz val="8"/>
        <rFont val="Arial CE"/>
        <family val="0"/>
      </rPr>
      <t>6.ZŠ JH</t>
    </r>
  </si>
  <si>
    <r>
      <t xml:space="preserve">Slavík M.    </t>
    </r>
    <r>
      <rPr>
        <b/>
        <sz val="8"/>
        <rFont val="Arial CE"/>
        <family val="0"/>
      </rPr>
      <t>6.ZŠ JH</t>
    </r>
  </si>
  <si>
    <r>
      <t xml:space="preserve">Jindra T.    </t>
    </r>
    <r>
      <rPr>
        <b/>
        <sz val="8"/>
        <rFont val="Arial CE"/>
        <family val="0"/>
      </rPr>
      <t>Dačice K</t>
    </r>
  </si>
  <si>
    <t>4.52,32</t>
  </si>
  <si>
    <t>180cm</t>
  </si>
  <si>
    <t>587cm</t>
  </si>
  <si>
    <r>
      <t xml:space="preserve">Jindra T.    </t>
    </r>
    <r>
      <rPr>
        <b/>
        <sz val="8"/>
        <rFont val="Arial CE"/>
        <family val="0"/>
      </rPr>
      <t>Dačice K.</t>
    </r>
  </si>
  <si>
    <r>
      <t xml:space="preserve">Přibyl O.    </t>
    </r>
    <r>
      <rPr>
        <b/>
        <sz val="8"/>
        <rFont val="Arial CE"/>
        <family val="0"/>
      </rPr>
      <t>6.ZŠ JH</t>
    </r>
  </si>
  <si>
    <t>13,30m</t>
  </si>
  <si>
    <t>ZŠ Slavonice A</t>
  </si>
  <si>
    <t>800m</t>
  </si>
  <si>
    <r>
      <t xml:space="preserve">Brusová M.  </t>
    </r>
    <r>
      <rPr>
        <b/>
        <sz val="8"/>
        <rFont val="Arial"/>
        <family val="2"/>
      </rPr>
      <t>N.Včel.</t>
    </r>
  </si>
  <si>
    <r>
      <t xml:space="preserve">Černá J.       </t>
    </r>
    <r>
      <rPr>
        <b/>
        <sz val="8"/>
        <rFont val="Arial"/>
        <family val="2"/>
      </rPr>
      <t>Dak.</t>
    </r>
  </si>
  <si>
    <t>2.46,46</t>
  </si>
  <si>
    <r>
      <t xml:space="preserve">Meislová     </t>
    </r>
    <r>
      <rPr>
        <b/>
        <sz val="8"/>
        <rFont val="Arial CE"/>
        <family val="0"/>
      </rPr>
      <t>N.Byst.</t>
    </r>
  </si>
  <si>
    <t>145cm</t>
  </si>
  <si>
    <r>
      <t xml:space="preserve">Brusová M. </t>
    </r>
    <r>
      <rPr>
        <b/>
        <sz val="8"/>
        <rFont val="Arial CE"/>
        <family val="0"/>
      </rPr>
      <t>N.Včel.</t>
    </r>
  </si>
  <si>
    <t>487 cm</t>
  </si>
  <si>
    <r>
      <t xml:space="preserve">Řežábková </t>
    </r>
    <r>
      <rPr>
        <b/>
        <sz val="8"/>
        <rFont val="Arial"/>
        <family val="2"/>
      </rPr>
      <t>N.Byst.</t>
    </r>
  </si>
  <si>
    <t>11,52m</t>
  </si>
  <si>
    <t>ZŠ N.Včelnice A</t>
  </si>
  <si>
    <r>
      <t xml:space="preserve">Koller O.    </t>
    </r>
    <r>
      <rPr>
        <b/>
        <sz val="8"/>
        <rFont val="Arial"/>
        <family val="2"/>
      </rPr>
      <t>Č.Vel.</t>
    </r>
  </si>
  <si>
    <r>
      <t xml:space="preserve">Průša J.     </t>
    </r>
    <r>
      <rPr>
        <b/>
        <sz val="8"/>
        <rFont val="Arial"/>
        <family val="2"/>
      </rPr>
      <t>6.ZŠ JH</t>
    </r>
  </si>
  <si>
    <t>3.16,18</t>
  </si>
  <si>
    <r>
      <t xml:space="preserve">Jindra D.   </t>
    </r>
    <r>
      <rPr>
        <b/>
        <sz val="8"/>
        <rFont val="Arial CE"/>
        <family val="0"/>
      </rPr>
      <t>Dačice K</t>
    </r>
  </si>
  <si>
    <t>158cm</t>
  </si>
  <si>
    <t>468cm</t>
  </si>
  <si>
    <t>míček</t>
  </si>
  <si>
    <r>
      <t xml:space="preserve">Jindrák R. </t>
    </r>
    <r>
      <rPr>
        <b/>
        <sz val="8"/>
        <rFont val="Arial CE"/>
        <family val="0"/>
      </rPr>
      <t>Slav.</t>
    </r>
  </si>
  <si>
    <r>
      <t xml:space="preserve">Hudeček M. </t>
    </r>
    <r>
      <rPr>
        <b/>
        <sz val="8"/>
        <rFont val="Arial"/>
        <family val="2"/>
      </rPr>
      <t>6.ZŠ JH</t>
    </r>
  </si>
  <si>
    <t>62,92m</t>
  </si>
  <si>
    <r>
      <t xml:space="preserve">Hořavová T. </t>
    </r>
    <r>
      <rPr>
        <b/>
        <sz val="8"/>
        <rFont val="Arial"/>
        <family val="2"/>
      </rPr>
      <t>N.Byst</t>
    </r>
  </si>
  <si>
    <t>600m</t>
  </si>
  <si>
    <r>
      <t xml:space="preserve">Minářová K. </t>
    </r>
    <r>
      <rPr>
        <b/>
        <sz val="8"/>
        <rFont val="Arial"/>
        <family val="2"/>
      </rPr>
      <t>Slav.</t>
    </r>
  </si>
  <si>
    <t>2.01,04</t>
  </si>
  <si>
    <r>
      <t xml:space="preserve">Vrbová A     </t>
    </r>
    <r>
      <rPr>
        <b/>
        <sz val="8"/>
        <rFont val="Arial CE"/>
        <family val="0"/>
      </rPr>
      <t>N.Byst.</t>
    </r>
  </si>
  <si>
    <t>135cm</t>
  </si>
  <si>
    <r>
      <t xml:space="preserve">Vrbová A.   </t>
    </r>
    <r>
      <rPr>
        <b/>
        <sz val="8"/>
        <rFont val="Arial CE"/>
        <family val="0"/>
      </rPr>
      <t>N.Byst.</t>
    </r>
  </si>
  <si>
    <t>463cm</t>
  </si>
  <si>
    <r>
      <t xml:space="preserve">Vlková K.   </t>
    </r>
    <r>
      <rPr>
        <b/>
        <sz val="8"/>
        <rFont val="Arial"/>
        <family val="2"/>
      </rPr>
      <t>4.ZŠ JH</t>
    </r>
  </si>
  <si>
    <t>49,0 m</t>
  </si>
  <si>
    <t>Pohár rozhlasu proběhl za pěkného počasí v příjemném prostředí atletického stadionu v N.Včelnici.</t>
  </si>
  <si>
    <t>Organizace a rozhodování se velmi dobře zhostili členové atl. Oddílu TJ N.Včelnice</t>
  </si>
  <si>
    <t>é atletického oddílu TJ N.Včelnice a ZŠ N.Včelnice.</t>
  </si>
  <si>
    <t>Soutěž proběhla ve dvou dnech, což velmi prospělo a zvýšilo její úroveň.</t>
  </si>
  <si>
    <t>Při soutěži nebyl podán žádný protest a došlo při ní ke zranění kolena žáka 4.ZŠ J.Hradec Kevina Krále.</t>
  </si>
  <si>
    <t>Do krajského finále dne 12.6.2008 postupují vítězové jednotlivých kategorií.</t>
  </si>
  <si>
    <t>V.Šelong, DDM J.Hradec</t>
  </si>
  <si>
    <t>ZŠJH Janderova</t>
  </si>
  <si>
    <t>ZŠ JH Janderova</t>
  </si>
  <si>
    <t>ZŠ JH Větrná</t>
  </si>
  <si>
    <t>4.ZŠ JH Vajgar</t>
  </si>
  <si>
    <t>5.ZŠ JH Vajgar</t>
  </si>
  <si>
    <t>ZŠ JH Štítného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</si>
</sst>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#,##0.00\ _K_č"/>
    <numFmt numFmtId="167" formatCode="0.00_ ;\-0.00\ "/>
    <numFmt numFmtId="168" formatCode="#,##0.00_ ;\-#,##0.00\ "/>
  </numFmts>
  <fonts count="20">
    <font>
      <sz val="10"/>
      <name val="Times New Roman CE"/>
      <family val="0"/>
    </font>
    <font>
      <b/>
      <sz val="16"/>
      <name val="Arial CE"/>
      <family val="0"/>
    </font>
    <font>
      <sz val="10"/>
      <name val="Arial CE"/>
      <family val="0"/>
    </font>
    <font>
      <b/>
      <i/>
      <sz val="18"/>
      <name val="Arial CE"/>
      <family val="0"/>
    </font>
    <font>
      <b/>
      <i/>
      <sz val="16"/>
      <name val="Arial CE"/>
      <family val="0"/>
    </font>
    <font>
      <b/>
      <sz val="20"/>
      <name val="Arial CE"/>
      <family val="0"/>
    </font>
    <font>
      <b/>
      <sz val="12"/>
      <name val="Courier New CE"/>
      <family val="0"/>
    </font>
    <font>
      <sz val="12"/>
      <name val="Courier New CE"/>
      <family val="0"/>
    </font>
    <font>
      <b/>
      <sz val="12"/>
      <name val="Times New Roman CE"/>
      <family val="0"/>
    </font>
    <font>
      <b/>
      <sz val="12"/>
      <name val="Arial CE"/>
      <family val="2"/>
    </font>
    <font>
      <b/>
      <i/>
      <sz val="12"/>
      <name val="Times New Roman CE"/>
      <family val="1"/>
    </font>
    <font>
      <b/>
      <sz val="12"/>
      <name val="Arial"/>
      <family val="2"/>
    </font>
    <font>
      <b/>
      <sz val="18"/>
      <name val="Impact"/>
      <family val="2"/>
    </font>
    <font>
      <b/>
      <i/>
      <sz val="8"/>
      <name val="Times New Roman CE"/>
      <family val="1"/>
    </font>
    <font>
      <b/>
      <sz val="8"/>
      <name val="Times New Roman CE"/>
      <family val="0"/>
    </font>
    <font>
      <b/>
      <sz val="8"/>
      <name val="Arial CE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i/>
      <sz val="14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164" fontId="0" fillId="0" borderId="3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164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9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16" xfId="0" applyNumberFormat="1" applyBorder="1" applyAlignment="1">
      <alignment/>
    </xf>
    <xf numFmtId="164" fontId="0" fillId="0" borderId="18" xfId="0" applyNumberForma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11" fillId="0" borderId="0" xfId="0" applyFont="1" applyAlignment="1">
      <alignment/>
    </xf>
    <xf numFmtId="0" fontId="0" fillId="0" borderId="6" xfId="0" applyBorder="1" applyAlignment="1">
      <alignment horizontal="center"/>
    </xf>
    <xf numFmtId="167" fontId="0" fillId="0" borderId="3" xfId="0" applyNumberFormat="1" applyBorder="1" applyAlignment="1">
      <alignment/>
    </xf>
    <xf numFmtId="168" fontId="0" fillId="0" borderId="12" xfId="0" applyNumberFormat="1" applyBorder="1" applyAlignment="1">
      <alignment/>
    </xf>
    <xf numFmtId="20" fontId="0" fillId="0" borderId="12" xfId="0" applyNumberForma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1"/>
  <sheetViews>
    <sheetView workbookViewId="0" topLeftCell="A1">
      <selection activeCell="Y22" sqref="Y22"/>
    </sheetView>
  </sheetViews>
  <sheetFormatPr defaultColWidth="9.00390625" defaultRowHeight="12.75"/>
  <cols>
    <col min="1" max="1" width="1.00390625" style="0" customWidth="1"/>
    <col min="2" max="2" width="7.125" style="0" customWidth="1"/>
    <col min="3" max="3" width="17.625" style="0" customWidth="1"/>
    <col min="4" max="4" width="2.875" style="0" customWidth="1"/>
    <col min="5" max="5" width="0.12890625" style="0" customWidth="1"/>
    <col min="6" max="6" width="3.125" style="0" customWidth="1"/>
    <col min="7" max="7" width="1.00390625" style="0" customWidth="1"/>
    <col min="8" max="8" width="6.125" style="0" customWidth="1"/>
    <col min="9" max="9" width="7.50390625" style="0" customWidth="1"/>
    <col min="10" max="10" width="7.00390625" style="0" customWidth="1"/>
    <col min="11" max="11" width="1.00390625" style="0" customWidth="1"/>
    <col min="12" max="12" width="7.375" style="0" customWidth="1"/>
    <col min="13" max="13" width="21.375" style="0" customWidth="1"/>
    <col min="14" max="14" width="2.0039062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6.00390625" style="0" customWidth="1"/>
    <col min="19" max="19" width="7.625" style="0" customWidth="1"/>
    <col min="20" max="20" width="7.125" style="0" customWidth="1"/>
    <col min="21" max="21" width="1.625" style="0" customWidth="1"/>
  </cols>
  <sheetData>
    <row r="1" spans="2:16" ht="21" thickBot="1">
      <c r="B1" s="47" t="s">
        <v>151</v>
      </c>
      <c r="F1" s="1"/>
      <c r="H1" s="1" t="s">
        <v>14</v>
      </c>
      <c r="L1" s="47"/>
      <c r="P1" s="1" t="s">
        <v>15</v>
      </c>
    </row>
    <row r="2" spans="2:20" ht="14.25" thickBot="1" thickTop="1">
      <c r="B2" s="2" t="s">
        <v>2</v>
      </c>
      <c r="C2" s="2" t="s">
        <v>3</v>
      </c>
      <c r="D2" s="3" t="s">
        <v>4</v>
      </c>
      <c r="E2" s="4"/>
      <c r="F2" s="5" t="s">
        <v>5</v>
      </c>
      <c r="G2" s="6"/>
      <c r="H2" s="5"/>
      <c r="I2" s="7" t="s">
        <v>6</v>
      </c>
      <c r="J2" s="8" t="s">
        <v>7</v>
      </c>
      <c r="L2" s="2" t="s">
        <v>2</v>
      </c>
      <c r="M2" s="2" t="s">
        <v>3</v>
      </c>
      <c r="N2" s="3" t="s">
        <v>4</v>
      </c>
      <c r="O2" s="4"/>
      <c r="P2" s="5" t="s">
        <v>5</v>
      </c>
      <c r="Q2" s="6"/>
      <c r="R2" s="5"/>
      <c r="S2" s="7" t="s">
        <v>6</v>
      </c>
      <c r="T2" s="8" t="s">
        <v>7</v>
      </c>
    </row>
    <row r="3" spans="2:20" ht="13.5" thickTop="1">
      <c r="B3" s="9">
        <v>60</v>
      </c>
      <c r="C3" s="2" t="s">
        <v>205</v>
      </c>
      <c r="D3" s="10"/>
      <c r="E3" s="11"/>
      <c r="F3" s="12"/>
      <c r="G3" s="12"/>
      <c r="H3" s="13">
        <v>8.07</v>
      </c>
      <c r="I3" s="14">
        <f>IF(OR(H3=0,H3&gt;11.26),0,TRUNC(58.015*(11.26-H3)^1.81))</f>
        <v>473</v>
      </c>
      <c r="J3" s="8">
        <f>SUM(I3:I5)-MIN(I3:I5)</f>
        <v>943</v>
      </c>
      <c r="L3" s="9">
        <v>60</v>
      </c>
      <c r="M3" s="2"/>
      <c r="N3" s="10"/>
      <c r="O3" s="11"/>
      <c r="P3" s="12"/>
      <c r="Q3" s="12"/>
      <c r="R3" s="13"/>
      <c r="S3" s="14">
        <f>IF(OR(R3=0,R3&gt;12.76),0,TRUNC(46.0849*(12.76-R3)^1.81))</f>
        <v>0</v>
      </c>
      <c r="T3" s="8">
        <f>SUM(S3:S5)-MIN(S3:S5)</f>
        <v>0</v>
      </c>
    </row>
    <row r="4" spans="2:20" ht="12.75">
      <c r="B4" s="15"/>
      <c r="C4" s="16" t="s">
        <v>206</v>
      </c>
      <c r="D4" s="17"/>
      <c r="E4" s="18"/>
      <c r="F4" s="19"/>
      <c r="G4" s="19"/>
      <c r="H4" s="20">
        <v>8.08</v>
      </c>
      <c r="I4" s="21">
        <f>IF(OR(H4=0,H4&gt;11.26),0,TRUNC(58.015*(11.26-H4)^1.81))</f>
        <v>470</v>
      </c>
      <c r="J4" s="22"/>
      <c r="L4" s="15"/>
      <c r="M4" s="16"/>
      <c r="N4" s="17"/>
      <c r="O4" s="18"/>
      <c r="P4" s="19"/>
      <c r="Q4" s="19"/>
      <c r="R4" s="20"/>
      <c r="S4" s="21">
        <f>IF(OR(R4=0,R4&gt;12.76),0,TRUNC(46.0849*(12.76-R4)^1.81))</f>
        <v>0</v>
      </c>
      <c r="T4" s="22"/>
    </row>
    <row r="5" spans="2:20" ht="13.5" thickBot="1">
      <c r="B5" s="15"/>
      <c r="C5" s="16" t="s">
        <v>207</v>
      </c>
      <c r="D5" s="17"/>
      <c r="E5" s="18"/>
      <c r="F5" s="19"/>
      <c r="G5" s="19"/>
      <c r="H5" s="20">
        <v>8.21</v>
      </c>
      <c r="I5" s="23">
        <f>IF(OR(H5=0,H5&gt;11.26),0,TRUNC(58.015*(11.26-H5)^1.81))</f>
        <v>436</v>
      </c>
      <c r="J5" s="22"/>
      <c r="L5" s="15"/>
      <c r="M5" s="16"/>
      <c r="N5" s="17"/>
      <c r="O5" s="18"/>
      <c r="P5" s="19"/>
      <c r="Q5" s="19"/>
      <c r="R5" s="20"/>
      <c r="S5" s="21">
        <f>IF(OR(R5=0,R5&gt;12.76),0,TRUNC(46.0849*(12.76-R5)^1.81))</f>
        <v>0</v>
      </c>
      <c r="T5" s="22"/>
    </row>
    <row r="6" spans="2:20" ht="13.5" thickTop="1">
      <c r="B6" s="9">
        <v>1500</v>
      </c>
      <c r="C6" s="2" t="s">
        <v>208</v>
      </c>
      <c r="D6" s="10"/>
      <c r="E6" s="11">
        <f>60*F6+H6</f>
        <v>294.02</v>
      </c>
      <c r="F6" s="12">
        <v>4</v>
      </c>
      <c r="G6" s="24" t="s">
        <v>8</v>
      </c>
      <c r="H6" s="25">
        <v>54.02</v>
      </c>
      <c r="I6" s="14">
        <f>IF(OR(E6=0,E6&gt;480),0,TRUNC(0.03768*(480-E6)^1.85))</f>
        <v>595</v>
      </c>
      <c r="J6" s="8">
        <f>SUM(I6:I8)-MIN(I6:I8)</f>
        <v>1102</v>
      </c>
      <c r="L6" s="9">
        <v>800</v>
      </c>
      <c r="M6" s="2"/>
      <c r="N6" s="10"/>
      <c r="O6" s="26">
        <f>60*P6+R6</f>
        <v>0</v>
      </c>
      <c r="P6" s="12"/>
      <c r="Q6" s="24" t="s">
        <v>8</v>
      </c>
      <c r="R6" s="25"/>
      <c r="S6" s="14">
        <f>IF(OR(O6=0,O6&gt;254),0,TRUNC(0.11193*(254-O6)^1.88))</f>
        <v>0</v>
      </c>
      <c r="T6" s="8">
        <f>SUM(S6:S8)-MIN(S6:S8)</f>
        <v>0</v>
      </c>
    </row>
    <row r="7" spans="2:20" ht="12.75">
      <c r="B7" s="15"/>
      <c r="C7" s="16" t="s">
        <v>209</v>
      </c>
      <c r="D7" s="17"/>
      <c r="E7" s="18">
        <f>60*F7+H7</f>
        <v>316.28</v>
      </c>
      <c r="F7" s="19">
        <v>5</v>
      </c>
      <c r="G7" s="27" t="s">
        <v>8</v>
      </c>
      <c r="H7" s="28">
        <v>16.28</v>
      </c>
      <c r="I7" s="21">
        <f>IF(OR(E7=0,E7&gt;480),0,TRUNC(0.03768*(480-E7)^1.85))</f>
        <v>470</v>
      </c>
      <c r="J7" s="22"/>
      <c r="L7" s="15"/>
      <c r="M7" s="16"/>
      <c r="N7" s="17"/>
      <c r="O7" s="18">
        <f>60*P7+R7</f>
        <v>0</v>
      </c>
      <c r="P7" s="19"/>
      <c r="Q7" s="27" t="s">
        <v>8</v>
      </c>
      <c r="R7" s="28"/>
      <c r="S7" s="21">
        <f>IF(OR(O7=0,O7&gt;254),0,TRUNC(0.11193*(254-O7)^1.88))</f>
        <v>0</v>
      </c>
      <c r="T7" s="22"/>
    </row>
    <row r="8" spans="2:20" ht="13.5" thickBot="1">
      <c r="B8" s="15"/>
      <c r="C8" s="16" t="s">
        <v>210</v>
      </c>
      <c r="D8" s="17"/>
      <c r="E8" s="18">
        <f>60*F8+H8</f>
        <v>309.28</v>
      </c>
      <c r="F8" s="19">
        <v>5</v>
      </c>
      <c r="G8" s="29" t="s">
        <v>8</v>
      </c>
      <c r="H8" s="28">
        <v>9.28</v>
      </c>
      <c r="I8" s="21">
        <f>IF(OR(E8=0,E8&gt;480),0,TRUNC(0.03768*(480-E8)^1.85))</f>
        <v>507</v>
      </c>
      <c r="J8" s="22"/>
      <c r="L8" s="15"/>
      <c r="M8" s="16"/>
      <c r="N8" s="17"/>
      <c r="O8" s="18">
        <f>60*P8+R8</f>
        <v>0</v>
      </c>
      <c r="P8" s="19"/>
      <c r="Q8" s="29" t="s">
        <v>8</v>
      </c>
      <c r="R8" s="28"/>
      <c r="S8" s="21">
        <f>IF(OR(O8=0,O8&gt;254),0,TRUNC(0.11193*(254-O8)^1.88))</f>
        <v>0</v>
      </c>
      <c r="T8" s="22"/>
    </row>
    <row r="9" spans="2:20" ht="13.5" thickTop="1">
      <c r="B9" s="9" t="s">
        <v>9</v>
      </c>
      <c r="C9" s="2" t="s">
        <v>211</v>
      </c>
      <c r="D9" s="10"/>
      <c r="E9" s="11"/>
      <c r="F9" s="12"/>
      <c r="G9" s="12"/>
      <c r="H9" s="30">
        <v>165</v>
      </c>
      <c r="I9" s="14">
        <f>IF(H9=0,0,TRUNC(0.8465*(H9-75)^1.42))</f>
        <v>504</v>
      </c>
      <c r="J9" s="8">
        <f>SUM(I9:I11)-MIN(I9:I11)</f>
        <v>930</v>
      </c>
      <c r="L9" s="9" t="s">
        <v>9</v>
      </c>
      <c r="M9" s="2"/>
      <c r="N9" s="10"/>
      <c r="O9" s="11"/>
      <c r="P9" s="12"/>
      <c r="Q9" s="12"/>
      <c r="R9" s="30"/>
      <c r="S9" s="14">
        <f>IF(R9=0,0,TRUNC(1.84523*(R9-75)^1.348))</f>
        <v>0</v>
      </c>
      <c r="T9" s="8">
        <f>SUM(S9:S11)-MIN(S9:S11)</f>
        <v>0</v>
      </c>
    </row>
    <row r="10" spans="2:20" ht="12.75">
      <c r="B10" s="15"/>
      <c r="C10" s="16" t="s">
        <v>212</v>
      </c>
      <c r="D10" s="17"/>
      <c r="E10" s="18"/>
      <c r="F10" s="19"/>
      <c r="G10" s="19"/>
      <c r="H10" s="31">
        <v>140</v>
      </c>
      <c r="I10" s="21">
        <f>IF(H10=0,0,TRUNC(0.8465*(H10-75)^1.42))</f>
        <v>317</v>
      </c>
      <c r="J10" s="22"/>
      <c r="L10" s="15"/>
      <c r="M10" s="16"/>
      <c r="N10" s="17"/>
      <c r="O10" s="18"/>
      <c r="P10" s="19"/>
      <c r="Q10" s="19"/>
      <c r="R10" s="31"/>
      <c r="S10" s="21">
        <f>IF(R10=0,0,TRUNC(1.84523*(R10-75)^1.348))</f>
        <v>0</v>
      </c>
      <c r="T10" s="22"/>
    </row>
    <row r="11" spans="2:20" ht="13.5" thickBot="1">
      <c r="B11" s="15"/>
      <c r="C11" s="16" t="s">
        <v>213</v>
      </c>
      <c r="D11" s="17"/>
      <c r="E11" s="18"/>
      <c r="F11" s="19"/>
      <c r="G11" s="19"/>
      <c r="H11" s="31">
        <v>155</v>
      </c>
      <c r="I11" s="21">
        <f>IF(H11=0,0,TRUNC(0.8465*(H11-75)^1.42))</f>
        <v>426</v>
      </c>
      <c r="J11" s="22"/>
      <c r="L11" s="15"/>
      <c r="M11" s="16"/>
      <c r="N11" s="17"/>
      <c r="O11" s="18"/>
      <c r="P11" s="19"/>
      <c r="Q11" s="19"/>
      <c r="R11" s="31"/>
      <c r="S11" s="21">
        <f>IF(R11=0,0,TRUNC(1.84523*(R11-75)^1.348))</f>
        <v>0</v>
      </c>
      <c r="T11" s="22"/>
    </row>
    <row r="12" spans="2:20" ht="13.5" thickTop="1">
      <c r="B12" s="9" t="s">
        <v>10</v>
      </c>
      <c r="C12" s="2" t="s">
        <v>206</v>
      </c>
      <c r="D12" s="10"/>
      <c r="E12" s="11"/>
      <c r="F12" s="12"/>
      <c r="G12" s="12"/>
      <c r="H12" s="30">
        <v>463</v>
      </c>
      <c r="I12" s="14">
        <f>IF(H12=0,0,TRUNC(0.14354*(H12-220)^1.4))</f>
        <v>313</v>
      </c>
      <c r="J12" s="8">
        <f>SUM(I12:I14)-MIN(I12:I14)</f>
        <v>816</v>
      </c>
      <c r="L12" s="9" t="s">
        <v>10</v>
      </c>
      <c r="M12" s="2"/>
      <c r="N12" s="10"/>
      <c r="O12" s="11"/>
      <c r="P12" s="12"/>
      <c r="Q12" s="12"/>
      <c r="R12" s="30"/>
      <c r="S12" s="14">
        <f>IF(R12=0,0,TRUNC(0.188807*(R12-210)^1.41))</f>
        <v>0</v>
      </c>
      <c r="T12" s="8">
        <f>SUM(S12:S14)-MIN(S12:S14)</f>
        <v>0</v>
      </c>
    </row>
    <row r="13" spans="2:20" ht="12.75">
      <c r="B13" s="15"/>
      <c r="C13" s="16" t="s">
        <v>207</v>
      </c>
      <c r="D13" s="17"/>
      <c r="E13" s="18"/>
      <c r="F13" s="19"/>
      <c r="G13" s="19"/>
      <c r="H13" s="31">
        <v>477</v>
      </c>
      <c r="I13" s="21">
        <f>IF(H13=0,0,TRUNC(0.14354*(H13-220)^1.4))</f>
        <v>339</v>
      </c>
      <c r="J13" s="22"/>
      <c r="L13" s="15"/>
      <c r="M13" s="16"/>
      <c r="N13" s="17"/>
      <c r="O13" s="18"/>
      <c r="P13" s="19"/>
      <c r="Q13" s="19"/>
      <c r="R13" s="31"/>
      <c r="S13" s="21">
        <f>IF(R13=0,0,TRUNC(0.188807*(R13-210)^1.41))</f>
        <v>0</v>
      </c>
      <c r="T13" s="22"/>
    </row>
    <row r="14" spans="2:20" ht="13.5" thickBot="1">
      <c r="B14" s="15"/>
      <c r="C14" s="16" t="s">
        <v>211</v>
      </c>
      <c r="D14" s="17"/>
      <c r="E14" s="18"/>
      <c r="F14" s="19"/>
      <c r="G14" s="19"/>
      <c r="H14" s="31">
        <v>548</v>
      </c>
      <c r="I14" s="21">
        <f>IF(H14=0,0,TRUNC(0.14354*(H14-220)^1.4))</f>
        <v>477</v>
      </c>
      <c r="J14" s="22"/>
      <c r="L14" s="15"/>
      <c r="M14" s="16"/>
      <c r="N14" s="17"/>
      <c r="O14" s="18"/>
      <c r="P14" s="19"/>
      <c r="Q14" s="19"/>
      <c r="R14" s="31"/>
      <c r="S14" s="23">
        <f>IF(R14=0,0,TRUNC(0.188807*(R14-210)^1.41))</f>
        <v>0</v>
      </c>
      <c r="T14" s="22"/>
    </row>
    <row r="15" spans="2:20" ht="13.5" thickTop="1">
      <c r="B15" s="9" t="s">
        <v>16</v>
      </c>
      <c r="C15" s="2" t="s">
        <v>214</v>
      </c>
      <c r="D15" s="10"/>
      <c r="E15" s="11"/>
      <c r="F15" s="12"/>
      <c r="G15" s="12"/>
      <c r="H15" s="32">
        <v>10.93</v>
      </c>
      <c r="I15" s="14">
        <f>IF(H15=0,0,TRUNC(51.39*(H15-1.5)^1.05))</f>
        <v>542</v>
      </c>
      <c r="J15" s="8">
        <f>SUM(I15:I17)-MIN(I15:I17)</f>
        <v>1035</v>
      </c>
      <c r="L15" s="9" t="s">
        <v>16</v>
      </c>
      <c r="M15" s="2"/>
      <c r="N15" s="10"/>
      <c r="O15" s="11"/>
      <c r="P15" s="12"/>
      <c r="Q15" s="12"/>
      <c r="R15" s="32"/>
      <c r="S15" s="14">
        <f>IF(R15=0,0,TRUNC(56.0211*(R15-1.5)^1.05))</f>
        <v>0</v>
      </c>
      <c r="T15" s="8">
        <f>SUM(S15:S17)-MIN(S15:S17)</f>
        <v>0</v>
      </c>
    </row>
    <row r="16" spans="2:20" ht="12.75">
      <c r="B16" s="15" t="s">
        <v>17</v>
      </c>
      <c r="C16" s="16" t="s">
        <v>215</v>
      </c>
      <c r="D16" s="17"/>
      <c r="E16" s="18"/>
      <c r="F16" s="19"/>
      <c r="G16" s="19"/>
      <c r="H16" s="33">
        <v>10.12</v>
      </c>
      <c r="I16" s="21">
        <f>IF(H16=0,0,TRUNC(51.39*(H16-1.5)^1.05))</f>
        <v>493</v>
      </c>
      <c r="J16" s="22"/>
      <c r="L16" s="15" t="s">
        <v>18</v>
      </c>
      <c r="M16" s="16"/>
      <c r="N16" s="17"/>
      <c r="O16" s="18"/>
      <c r="P16" s="19"/>
      <c r="Q16" s="19"/>
      <c r="R16" s="33"/>
      <c r="S16" s="21">
        <f>IF(R16=0,0,TRUNC(56.0211*(R16-1.5)^1.05))</f>
        <v>0</v>
      </c>
      <c r="T16" s="22"/>
    </row>
    <row r="17" spans="2:20" ht="13.5" thickBot="1">
      <c r="B17" s="15"/>
      <c r="C17" s="16" t="s">
        <v>213</v>
      </c>
      <c r="D17" s="17"/>
      <c r="E17" s="18"/>
      <c r="F17" s="19"/>
      <c r="G17" s="19"/>
      <c r="H17" s="33">
        <v>10.12</v>
      </c>
      <c r="I17" s="21">
        <f>IF(H17=0,0,TRUNC(51.39*(H17-1.5)^1.05))</f>
        <v>493</v>
      </c>
      <c r="J17" s="22"/>
      <c r="L17" s="15"/>
      <c r="M17" s="16"/>
      <c r="N17" s="17"/>
      <c r="O17" s="18"/>
      <c r="P17" s="19"/>
      <c r="Q17" s="19"/>
      <c r="R17" s="33"/>
      <c r="S17" s="23">
        <f>IF(R17=0,0,TRUNC(56.0211*(R17-1.5)^1.05))</f>
        <v>0</v>
      </c>
      <c r="T17" s="22"/>
    </row>
    <row r="18" spans="2:20" ht="13.5" thickTop="1">
      <c r="B18" s="9" t="s">
        <v>12</v>
      </c>
      <c r="C18" s="2" t="s">
        <v>41</v>
      </c>
      <c r="D18" s="10"/>
      <c r="E18" s="11"/>
      <c r="F18" s="12"/>
      <c r="G18" s="12"/>
      <c r="H18" s="13">
        <v>29.88</v>
      </c>
      <c r="I18" s="14">
        <f>IF(OR(H18=0,H18&gt;44),0,TRUNC(4.86338*(44-H18)^1.81))</f>
        <v>586</v>
      </c>
      <c r="J18" s="8">
        <f>SUM(I18:I19)-MIN(I18:I19)</f>
        <v>586</v>
      </c>
      <c r="L18" s="9" t="s">
        <v>12</v>
      </c>
      <c r="M18" s="2"/>
      <c r="N18" s="10"/>
      <c r="O18" s="11"/>
      <c r="P18" s="12"/>
      <c r="Q18" s="12"/>
      <c r="R18" s="13"/>
      <c r="S18" s="14">
        <f>IF(OR(R18=0,R18&gt;50),0,TRUNC(3.84286*(50-R18)^1.81))</f>
        <v>0</v>
      </c>
      <c r="T18" s="8">
        <f>SUM(S18:S19)-MIN(S18:S19)</f>
        <v>0</v>
      </c>
    </row>
    <row r="19" spans="2:20" ht="13.5" thickBot="1">
      <c r="B19" s="34"/>
      <c r="C19" s="16" t="s">
        <v>124</v>
      </c>
      <c r="D19" s="17"/>
      <c r="E19" s="18"/>
      <c r="F19" s="19"/>
      <c r="G19" s="19"/>
      <c r="H19" s="20">
        <v>32.26</v>
      </c>
      <c r="I19" s="21">
        <f>IF(OR(H19=0,H19&gt;44),0,TRUNC(4.86338*(44-H19)^1.81))</f>
        <v>419</v>
      </c>
      <c r="J19" s="22"/>
      <c r="L19" s="34"/>
      <c r="M19" s="16"/>
      <c r="N19" s="17"/>
      <c r="O19" s="18"/>
      <c r="P19" s="19"/>
      <c r="Q19" s="19"/>
      <c r="R19" s="20"/>
      <c r="S19" s="21">
        <f>IF(OR(R19=0,R19&gt;50),0,TRUNC(3.84286*(50-R19)^1.81))</f>
        <v>0</v>
      </c>
      <c r="T19" s="22"/>
    </row>
    <row r="20" spans="3:20" ht="13.5" thickTop="1">
      <c r="C20" s="30"/>
      <c r="D20" s="12"/>
      <c r="E20" s="12"/>
      <c r="F20" s="12"/>
      <c r="G20" s="12"/>
      <c r="H20" s="30"/>
      <c r="I20" s="35" t="s">
        <v>13</v>
      </c>
      <c r="J20" s="30">
        <f>SUM(J3:J19)</f>
        <v>5412</v>
      </c>
      <c r="M20" s="30"/>
      <c r="N20" s="12"/>
      <c r="O20" s="12"/>
      <c r="P20" s="12"/>
      <c r="Q20" s="12"/>
      <c r="R20" s="30"/>
      <c r="S20" s="35" t="s">
        <v>13</v>
      </c>
      <c r="T20" s="30">
        <f>SUM(T3:T19)</f>
        <v>0</v>
      </c>
    </row>
    <row r="21" spans="2:9" ht="26.25">
      <c r="B21" s="41"/>
      <c r="I21" s="41"/>
    </row>
    <row r="22" spans="2:16" ht="21" thickBot="1">
      <c r="B22" s="47" t="s">
        <v>151</v>
      </c>
      <c r="F22" s="1"/>
      <c r="H22" s="1" t="s">
        <v>0</v>
      </c>
      <c r="L22" s="47" t="s">
        <v>151</v>
      </c>
      <c r="P22" s="1" t="s">
        <v>1</v>
      </c>
    </row>
    <row r="23" spans="2:20" ht="14.25" thickBot="1" thickTop="1">
      <c r="B23" s="2" t="s">
        <v>2</v>
      </c>
      <c r="C23" s="2" t="s">
        <v>3</v>
      </c>
      <c r="D23" s="3" t="s">
        <v>4</v>
      </c>
      <c r="E23" s="4"/>
      <c r="F23" s="5" t="s">
        <v>5</v>
      </c>
      <c r="G23" s="6"/>
      <c r="H23" s="5"/>
      <c r="I23" s="7" t="s">
        <v>6</v>
      </c>
      <c r="J23" s="8" t="s">
        <v>7</v>
      </c>
      <c r="L23" s="2" t="s">
        <v>2</v>
      </c>
      <c r="M23" s="2" t="s">
        <v>3</v>
      </c>
      <c r="N23" s="3" t="s">
        <v>4</v>
      </c>
      <c r="O23" s="4"/>
      <c r="P23" s="5" t="s">
        <v>5</v>
      </c>
      <c r="Q23" s="6"/>
      <c r="R23" s="5"/>
      <c r="S23" s="7" t="s">
        <v>6</v>
      </c>
      <c r="T23" s="8" t="s">
        <v>7</v>
      </c>
    </row>
    <row r="24" spans="2:20" ht="13.5" thickTop="1">
      <c r="B24" s="9">
        <v>60</v>
      </c>
      <c r="C24" s="2" t="s">
        <v>226</v>
      </c>
      <c r="D24" s="10"/>
      <c r="E24" s="11"/>
      <c r="F24" s="12"/>
      <c r="G24" s="12"/>
      <c r="H24" s="13">
        <v>8.47</v>
      </c>
      <c r="I24" s="14">
        <f>IF(OR(H24=0,H24&gt;11.26),0,TRUNC(58.015*(11.26-H24)^1.81))</f>
        <v>371</v>
      </c>
      <c r="J24" s="8">
        <f>SUM(I24:I26)-MIN(I24:I26)</f>
        <v>618</v>
      </c>
      <c r="L24" s="9">
        <v>60</v>
      </c>
      <c r="M24" s="2" t="s">
        <v>216</v>
      </c>
      <c r="N24" s="10"/>
      <c r="O24" s="11"/>
      <c r="P24" s="12"/>
      <c r="Q24" s="12"/>
      <c r="R24" s="13">
        <v>9.16</v>
      </c>
      <c r="S24" s="14">
        <v>451</v>
      </c>
      <c r="T24" s="8">
        <f>SUM(S24:S26)-MIN(S24:S26)</f>
        <v>982</v>
      </c>
    </row>
    <row r="25" spans="2:20" ht="12.75">
      <c r="B25" s="15"/>
      <c r="C25" s="16" t="s">
        <v>227</v>
      </c>
      <c r="D25" s="17"/>
      <c r="E25" s="18"/>
      <c r="F25" s="19"/>
      <c r="G25" s="19"/>
      <c r="H25" s="20">
        <v>9.2</v>
      </c>
      <c r="I25" s="21">
        <f>IF(OR(H25=0,H25&gt;11.26),0,TRUNC(58.015*(11.26-H25)^1.81))</f>
        <v>214</v>
      </c>
      <c r="J25" s="22"/>
      <c r="L25" s="15"/>
      <c r="M25" s="16" t="s">
        <v>217</v>
      </c>
      <c r="N25" s="17"/>
      <c r="O25" s="18"/>
      <c r="P25" s="19"/>
      <c r="Q25" s="19"/>
      <c r="R25" s="20">
        <v>9.6</v>
      </c>
      <c r="S25" s="21">
        <v>378</v>
      </c>
      <c r="T25" s="22"/>
    </row>
    <row r="26" spans="2:20" ht="13.5" thickBot="1">
      <c r="B26" s="15"/>
      <c r="C26" s="16" t="s">
        <v>210</v>
      </c>
      <c r="D26" s="17"/>
      <c r="E26" s="18"/>
      <c r="F26" s="19"/>
      <c r="G26" s="19"/>
      <c r="H26" s="20">
        <v>9.03</v>
      </c>
      <c r="I26" s="23">
        <f>IF(OR(H26=0,H26&gt;11.26),0,TRUNC(58.015*(11.26-H26)^1.81))</f>
        <v>247</v>
      </c>
      <c r="J26" s="22"/>
      <c r="L26" s="15"/>
      <c r="M26" s="16" t="s">
        <v>218</v>
      </c>
      <c r="N26" s="17"/>
      <c r="O26" s="18"/>
      <c r="P26" s="19"/>
      <c r="Q26" s="19"/>
      <c r="R26" s="20">
        <v>8.9</v>
      </c>
      <c r="S26" s="21">
        <f>IF(OR(R26=0,R26&gt;12.76),0,TRUNC(46.0849*(12.76-R26)^1.81))</f>
        <v>531</v>
      </c>
      <c r="T26" s="22"/>
    </row>
    <row r="27" spans="2:20" ht="13.5" thickTop="1">
      <c r="B27" s="9">
        <v>1000</v>
      </c>
      <c r="C27" s="2" t="s">
        <v>228</v>
      </c>
      <c r="D27" s="10"/>
      <c r="E27" s="11">
        <f>60*F27+H27</f>
        <v>211.98</v>
      </c>
      <c r="F27" s="12">
        <v>3</v>
      </c>
      <c r="G27" s="24" t="s">
        <v>8</v>
      </c>
      <c r="H27" s="25">
        <v>31.98</v>
      </c>
      <c r="I27" s="14">
        <f>IF(OR(E27=0,E27&gt;305.5),0,TRUNC(0.08713*(305.5-E27)^1.85))</f>
        <v>385</v>
      </c>
      <c r="J27" s="8">
        <f>SUM(I27:I29)-MIN(I27:I29)</f>
        <v>853</v>
      </c>
      <c r="L27" s="9">
        <v>600</v>
      </c>
      <c r="M27" s="2" t="s">
        <v>219</v>
      </c>
      <c r="N27" s="10"/>
      <c r="O27" s="26">
        <f>60*P27+R27</f>
        <v>121.92</v>
      </c>
      <c r="P27" s="12">
        <v>2</v>
      </c>
      <c r="Q27" s="24" t="s">
        <v>8</v>
      </c>
      <c r="R27" s="25">
        <v>1.92</v>
      </c>
      <c r="S27" s="14">
        <f>IF(OR(O27=0,O27&gt;185),0,TRUNC(0.19889*(185-O27)^1.88))</f>
        <v>481</v>
      </c>
      <c r="T27" s="8">
        <f>SUM(S27:S29)-MIN(S27:S29)</f>
        <v>974</v>
      </c>
    </row>
    <row r="28" spans="2:20" ht="12.75">
      <c r="B28" s="15"/>
      <c r="C28" s="16" t="s">
        <v>225</v>
      </c>
      <c r="D28" s="17"/>
      <c r="E28" s="18">
        <f>60*F28+H28</f>
        <v>201.68</v>
      </c>
      <c r="F28" s="19">
        <v>3</v>
      </c>
      <c r="G28" s="27" t="s">
        <v>8</v>
      </c>
      <c r="H28" s="28">
        <v>21.68</v>
      </c>
      <c r="I28" s="21">
        <f>IF(OR(E28=0,E28&gt;305.5),0,TRUNC(0.08713*(305.5-E28)^1.85))</f>
        <v>468</v>
      </c>
      <c r="J28" s="22"/>
      <c r="L28" s="15"/>
      <c r="M28" s="16" t="s">
        <v>220</v>
      </c>
      <c r="N28" s="17"/>
      <c r="O28" s="18">
        <f>60*P28+R28</f>
        <v>121.04</v>
      </c>
      <c r="P28" s="19">
        <v>2</v>
      </c>
      <c r="Q28" s="27" t="s">
        <v>8</v>
      </c>
      <c r="R28" s="28">
        <v>1.04</v>
      </c>
      <c r="S28" s="21">
        <f>IF(OR(O28=0,O28&gt;185),0,TRUNC(0.19889*(185-O28)^1.88))</f>
        <v>493</v>
      </c>
      <c r="T28" s="22"/>
    </row>
    <row r="29" spans="2:20" ht="13.5" thickBot="1">
      <c r="B29" s="15"/>
      <c r="C29" s="16"/>
      <c r="D29" s="17"/>
      <c r="E29" s="18">
        <f>60*F29+H29</f>
        <v>0</v>
      </c>
      <c r="F29" s="19"/>
      <c r="G29" s="29" t="s">
        <v>8</v>
      </c>
      <c r="H29" s="28"/>
      <c r="I29" s="21">
        <f>IF(OR(E29=0,E29&gt;305.5),0,TRUNC(0.08713*(305.5-E29)^1.85))</f>
        <v>0</v>
      </c>
      <c r="J29" s="22"/>
      <c r="L29" s="15"/>
      <c r="M29" s="16" t="s">
        <v>221</v>
      </c>
      <c r="N29" s="17"/>
      <c r="O29" s="18">
        <f>60*P29+R29</f>
        <v>128.96</v>
      </c>
      <c r="P29" s="19">
        <v>2</v>
      </c>
      <c r="Q29" s="29" t="s">
        <v>8</v>
      </c>
      <c r="R29" s="28">
        <v>8.96</v>
      </c>
      <c r="S29" s="21">
        <f>IF(OR(O29=0,O29&gt;185),0,TRUNC(0.19889*(185-O29)^1.88))</f>
        <v>385</v>
      </c>
      <c r="T29" s="22"/>
    </row>
    <row r="30" spans="2:20" ht="13.5" thickTop="1">
      <c r="B30" s="9" t="s">
        <v>9</v>
      </c>
      <c r="C30" s="2" t="s">
        <v>225</v>
      </c>
      <c r="D30" s="10"/>
      <c r="E30" s="11"/>
      <c r="F30" s="12"/>
      <c r="G30" s="12"/>
      <c r="H30" s="30">
        <v>140</v>
      </c>
      <c r="I30" s="14">
        <v>317</v>
      </c>
      <c r="J30" s="8">
        <f>SUM(I30:I32)-MIN(I30:I32)</f>
        <v>634</v>
      </c>
      <c r="L30" s="9" t="s">
        <v>9</v>
      </c>
      <c r="M30" s="2" t="s">
        <v>222</v>
      </c>
      <c r="N30" s="10"/>
      <c r="O30" s="11"/>
      <c r="P30" s="12"/>
      <c r="Q30" s="12"/>
      <c r="R30" s="30">
        <v>120</v>
      </c>
      <c r="S30" s="14">
        <f>IF(R30=0,0,TRUNC(1.84523*(R30-75)^1.348))</f>
        <v>312</v>
      </c>
      <c r="T30" s="8">
        <f>SUM(S30:S32)-MIN(S30:S32)</f>
        <v>721</v>
      </c>
    </row>
    <row r="31" spans="2:20" ht="12.75">
      <c r="B31" s="15"/>
      <c r="C31" s="16" t="s">
        <v>229</v>
      </c>
      <c r="D31" s="17"/>
      <c r="E31" s="18"/>
      <c r="F31" s="19"/>
      <c r="G31" s="19"/>
      <c r="H31" s="31">
        <v>135</v>
      </c>
      <c r="I31" s="21">
        <v>283</v>
      </c>
      <c r="J31" s="22"/>
      <c r="L31" s="15"/>
      <c r="M31" s="16" t="s">
        <v>296</v>
      </c>
      <c r="N31" s="17"/>
      <c r="O31" s="18"/>
      <c r="P31" s="19"/>
      <c r="Q31" s="19"/>
      <c r="R31" s="31">
        <v>0</v>
      </c>
      <c r="S31" s="21">
        <f>IF(R31=0,0,TRUNC(1.84523*(R31-75)^1.348))</f>
        <v>0</v>
      </c>
      <c r="T31" s="22"/>
    </row>
    <row r="32" spans="2:20" ht="13.5" thickBot="1">
      <c r="B32" s="15"/>
      <c r="C32" s="16" t="s">
        <v>227</v>
      </c>
      <c r="D32" s="17"/>
      <c r="E32" s="18"/>
      <c r="F32" s="19"/>
      <c r="G32" s="19"/>
      <c r="H32" s="31">
        <v>140</v>
      </c>
      <c r="I32" s="21">
        <v>317</v>
      </c>
      <c r="J32" s="22"/>
      <c r="L32" s="15"/>
      <c r="M32" s="16" t="s">
        <v>223</v>
      </c>
      <c r="N32" s="17"/>
      <c r="O32" s="18"/>
      <c r="P32" s="19"/>
      <c r="Q32" s="19"/>
      <c r="R32" s="31">
        <v>130</v>
      </c>
      <c r="S32" s="21">
        <f>IF(R32=0,0,TRUNC(1.84523*(R32-75)^1.348))</f>
        <v>409</v>
      </c>
      <c r="T32" s="22"/>
    </row>
    <row r="33" spans="2:20" ht="13.5" thickTop="1">
      <c r="B33" s="9" t="s">
        <v>10</v>
      </c>
      <c r="C33" s="2" t="s">
        <v>226</v>
      </c>
      <c r="D33" s="10"/>
      <c r="E33" s="11"/>
      <c r="F33" s="12"/>
      <c r="G33" s="12"/>
      <c r="H33" s="30">
        <v>468</v>
      </c>
      <c r="I33" s="14">
        <f>IF(H33=0,0,TRUNC(0.14354*(H33-220)^1.4))</f>
        <v>323</v>
      </c>
      <c r="J33" s="8">
        <f>SUM(I33:I35)-MIN(I33:I35)</f>
        <v>568</v>
      </c>
      <c r="L33" s="9" t="s">
        <v>10</v>
      </c>
      <c r="M33" s="2" t="s">
        <v>216</v>
      </c>
      <c r="N33" s="10"/>
      <c r="O33" s="11"/>
      <c r="P33" s="12"/>
      <c r="Q33" s="12"/>
      <c r="R33" s="30">
        <v>398</v>
      </c>
      <c r="S33" s="14">
        <f>IF(R33=0,0,TRUNC(0.188807*(R33-210)^1.41))</f>
        <v>303</v>
      </c>
      <c r="T33" s="8">
        <f>SUM(S33:S35)-MIN(S33:S35)</f>
        <v>615</v>
      </c>
    </row>
    <row r="34" spans="2:20" ht="12.75">
      <c r="B34" s="15"/>
      <c r="C34" s="16" t="s">
        <v>230</v>
      </c>
      <c r="D34" s="17"/>
      <c r="E34" s="18"/>
      <c r="F34" s="19"/>
      <c r="G34" s="19"/>
      <c r="H34" s="31">
        <v>424</v>
      </c>
      <c r="I34" s="21">
        <f>IF(H34=0,0,TRUNC(0.14354*(H34-220)^1.4))</f>
        <v>245</v>
      </c>
      <c r="J34" s="22"/>
      <c r="L34" s="15"/>
      <c r="M34" s="16" t="s">
        <v>218</v>
      </c>
      <c r="N34" s="17"/>
      <c r="O34" s="18"/>
      <c r="P34" s="19"/>
      <c r="Q34" s="19"/>
      <c r="R34" s="31">
        <v>402</v>
      </c>
      <c r="S34" s="21">
        <f>IF(R34=0,0,TRUNC(0.188807*(R34-210)^1.41))</f>
        <v>312</v>
      </c>
      <c r="T34" s="22"/>
    </row>
    <row r="35" spans="2:20" ht="13.5" thickBot="1">
      <c r="B35" s="15"/>
      <c r="C35" s="16" t="s">
        <v>210</v>
      </c>
      <c r="D35" s="17"/>
      <c r="E35" s="18"/>
      <c r="F35" s="19"/>
      <c r="G35" s="19"/>
      <c r="H35" s="31">
        <v>414</v>
      </c>
      <c r="I35" s="21">
        <f>IF(H35=0,0,TRUNC(0.14354*(H35-220)^1.4))</f>
        <v>229</v>
      </c>
      <c r="J35" s="22"/>
      <c r="L35" s="15"/>
      <c r="M35" s="16" t="s">
        <v>219</v>
      </c>
      <c r="N35" s="17"/>
      <c r="O35" s="18"/>
      <c r="P35" s="19"/>
      <c r="Q35" s="19"/>
      <c r="R35" s="31">
        <v>398</v>
      </c>
      <c r="S35" s="21">
        <f>IF(R35=0,0,TRUNC(0.188807*(R35-210)^1.41))</f>
        <v>303</v>
      </c>
      <c r="T35" s="22"/>
    </row>
    <row r="36" spans="2:20" ht="13.5" thickTop="1">
      <c r="B36" s="9"/>
      <c r="C36" s="2" t="s">
        <v>231</v>
      </c>
      <c r="D36" s="10"/>
      <c r="E36" s="11"/>
      <c r="F36" s="12"/>
      <c r="G36" s="12"/>
      <c r="H36" s="32">
        <v>44.91</v>
      </c>
      <c r="I36" s="14">
        <f>IF(H36=0,0,TRUNC(5.33*(H36-10)^1.1))</f>
        <v>265</v>
      </c>
      <c r="J36" s="8">
        <f>SUM(I36:I38)-MIN(I36:I38)</f>
        <v>538</v>
      </c>
      <c r="L36" s="9"/>
      <c r="M36" s="2" t="s">
        <v>223</v>
      </c>
      <c r="N36" s="10"/>
      <c r="O36" s="11"/>
      <c r="P36" s="12"/>
      <c r="Q36" s="12"/>
      <c r="R36" s="32">
        <v>39.77</v>
      </c>
      <c r="S36" s="14">
        <f>IF(R36=0,0,TRUNC(7.86*(R36-8)^1.1))</f>
        <v>352</v>
      </c>
      <c r="T36" s="8">
        <f>SUM(S36:S38)-MIN(S36:S38)</f>
        <v>658</v>
      </c>
    </row>
    <row r="37" spans="2:20" ht="12.75">
      <c r="B37" s="15" t="s">
        <v>11</v>
      </c>
      <c r="C37" s="16" t="s">
        <v>229</v>
      </c>
      <c r="D37" s="17"/>
      <c r="E37" s="18"/>
      <c r="F37" s="19"/>
      <c r="G37" s="19"/>
      <c r="H37" s="33">
        <v>34.43</v>
      </c>
      <c r="I37" s="21">
        <f>IF(H37=0,0,TRUNC(5.33*(H37-10)^1.1))</f>
        <v>179</v>
      </c>
      <c r="J37" s="22"/>
      <c r="L37" s="15" t="s">
        <v>11</v>
      </c>
      <c r="M37" s="16" t="s">
        <v>224</v>
      </c>
      <c r="N37" s="17"/>
      <c r="O37" s="18"/>
      <c r="P37" s="19"/>
      <c r="Q37" s="19"/>
      <c r="R37" s="33">
        <v>35.93</v>
      </c>
      <c r="S37" s="21">
        <f>IF(R37=0,0,TRUNC(7.86*(R37-8)^1.1))</f>
        <v>306</v>
      </c>
      <c r="T37" s="22"/>
    </row>
    <row r="38" spans="2:20" ht="13.5" thickBot="1">
      <c r="B38" s="15"/>
      <c r="C38" s="16" t="s">
        <v>230</v>
      </c>
      <c r="D38" s="17"/>
      <c r="E38" s="18"/>
      <c r="F38" s="19"/>
      <c r="G38" s="19"/>
      <c r="H38" s="33">
        <v>45.86</v>
      </c>
      <c r="I38" s="21">
        <f>IF(H38=0,0,TRUNC(5.33*(H38-10)^1.1))</f>
        <v>273</v>
      </c>
      <c r="J38" s="22"/>
      <c r="L38" s="15"/>
      <c r="M38" s="16" t="s">
        <v>304</v>
      </c>
      <c r="N38" s="17"/>
      <c r="O38" s="18"/>
      <c r="P38" s="19"/>
      <c r="Q38" s="19"/>
      <c r="R38" s="33">
        <v>34.68</v>
      </c>
      <c r="S38" s="21">
        <f>IF(R38=0,0,TRUNC(7.86*(R38-8)^1.1))</f>
        <v>291</v>
      </c>
      <c r="T38" s="22"/>
    </row>
    <row r="39" spans="2:20" ht="13.5" thickTop="1">
      <c r="B39" s="9" t="s">
        <v>12</v>
      </c>
      <c r="C39" s="2" t="s">
        <v>41</v>
      </c>
      <c r="D39" s="10"/>
      <c r="E39" s="11"/>
      <c r="F39" s="12"/>
      <c r="G39" s="12"/>
      <c r="H39" s="13">
        <v>32.7</v>
      </c>
      <c r="I39" s="14">
        <f>IF(OR(H39=0,H39&gt;44),0,TRUNC(4.86338*(44-H39)^1.81))</f>
        <v>391</v>
      </c>
      <c r="J39" s="8">
        <f>SUM(I39:I40)-MIN(I39:I40)</f>
        <v>391</v>
      </c>
      <c r="L39" s="9" t="s">
        <v>12</v>
      </c>
      <c r="M39" s="2" t="s">
        <v>41</v>
      </c>
      <c r="N39" s="10"/>
      <c r="O39" s="11"/>
      <c r="P39" s="12"/>
      <c r="Q39" s="12"/>
      <c r="R39" s="13">
        <v>34.26</v>
      </c>
      <c r="S39" s="14">
        <f>IF(OR(R39=0,R39&gt;50),0,TRUNC(3.84286*(50-R39)^1.81))</f>
        <v>563</v>
      </c>
      <c r="T39" s="8">
        <f>SUM(S39:S40)-MIN(S39:S40)</f>
        <v>563</v>
      </c>
    </row>
    <row r="40" spans="2:20" ht="13.5" thickBot="1">
      <c r="B40" s="34"/>
      <c r="C40" s="16" t="s">
        <v>124</v>
      </c>
      <c r="D40" s="17"/>
      <c r="E40" s="18"/>
      <c r="F40" s="19"/>
      <c r="G40" s="19"/>
      <c r="H40" s="20">
        <v>35.34</v>
      </c>
      <c r="I40" s="21">
        <f>IF(OR(H40=0,H40&gt;44),0,TRUNC(4.86338*(44-H40)^1.81))</f>
        <v>242</v>
      </c>
      <c r="J40" s="22"/>
      <c r="L40" s="34"/>
      <c r="M40" s="16" t="s">
        <v>124</v>
      </c>
      <c r="N40" s="17"/>
      <c r="O40" s="18"/>
      <c r="P40" s="19"/>
      <c r="Q40" s="19"/>
      <c r="R40" s="20">
        <v>36.9</v>
      </c>
      <c r="S40" s="21">
        <f>IF(OR(R40=0,R40&gt;50),0,TRUNC(3.84286*(50-R40)^1.81))</f>
        <v>404</v>
      </c>
      <c r="T40" s="22"/>
    </row>
    <row r="41" spans="3:20" ht="13.5" thickTop="1">
      <c r="C41" s="30"/>
      <c r="D41" s="12"/>
      <c r="E41" s="12"/>
      <c r="F41" s="12"/>
      <c r="G41" s="12"/>
      <c r="H41" s="30"/>
      <c r="I41" s="35" t="s">
        <v>13</v>
      </c>
      <c r="J41" s="30">
        <f>SUM(J24:J40)</f>
        <v>3602</v>
      </c>
      <c r="M41" s="30"/>
      <c r="N41" s="12"/>
      <c r="O41" s="12"/>
      <c r="P41" s="12"/>
      <c r="Q41" s="12"/>
      <c r="R41" s="30"/>
      <c r="S41" s="35" t="s">
        <v>13</v>
      </c>
      <c r="T41" s="30">
        <f>SUM(T24:T40)</f>
        <v>4513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72"/>
  <sheetViews>
    <sheetView workbookViewId="0" topLeftCell="A1">
      <selection activeCell="W19" sqref="W19"/>
    </sheetView>
  </sheetViews>
  <sheetFormatPr defaultColWidth="9.00390625" defaultRowHeight="12.75"/>
  <cols>
    <col min="1" max="1" width="1.00390625" style="0" customWidth="1"/>
    <col min="2" max="2" width="7.00390625" style="0" customWidth="1"/>
    <col min="3" max="3" width="18.875" style="0" customWidth="1"/>
    <col min="4" max="4" width="1.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4.875" style="0" customWidth="1"/>
    <col min="9" max="9" width="7.00390625" style="0" customWidth="1"/>
    <col min="10" max="10" width="6.875" style="0" customWidth="1"/>
    <col min="11" max="11" width="1.00390625" style="0" customWidth="1"/>
    <col min="12" max="12" width="6.625" style="0" customWidth="1"/>
    <col min="13" max="13" width="21.375" style="0" customWidth="1"/>
    <col min="14" max="14" width="1.87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5.875" style="0" customWidth="1"/>
    <col min="19" max="19" width="6.50390625" style="0" customWidth="1"/>
    <col min="20" max="20" width="8.00390625" style="0" customWidth="1"/>
    <col min="21" max="21" width="1.625" style="0" customWidth="1"/>
    <col min="22" max="16384" width="14.625" style="0" customWidth="1"/>
  </cols>
  <sheetData>
    <row r="1" spans="2:16" ht="24" thickBot="1">
      <c r="B1" s="36" t="s">
        <v>247</v>
      </c>
      <c r="F1" s="1" t="s">
        <v>14</v>
      </c>
      <c r="L1" s="36" t="s">
        <v>247</v>
      </c>
      <c r="M1" s="37"/>
      <c r="P1" s="1" t="s">
        <v>15</v>
      </c>
    </row>
    <row r="2" spans="2:20" ht="14.25" thickBot="1" thickTop="1">
      <c r="B2" s="2" t="s">
        <v>2</v>
      </c>
      <c r="C2" s="2" t="s">
        <v>3</v>
      </c>
      <c r="D2" s="3" t="s">
        <v>27</v>
      </c>
      <c r="E2" s="4"/>
      <c r="F2" s="5" t="s">
        <v>5</v>
      </c>
      <c r="G2" s="6"/>
      <c r="H2" s="5"/>
      <c r="I2" s="7" t="s">
        <v>6</v>
      </c>
      <c r="J2" s="8" t="s">
        <v>7</v>
      </c>
      <c r="L2" s="2" t="s">
        <v>2</v>
      </c>
      <c r="M2" s="2" t="s">
        <v>3</v>
      </c>
      <c r="N2" s="3" t="s">
        <v>27</v>
      </c>
      <c r="O2" s="4"/>
      <c r="P2" s="5" t="s">
        <v>5</v>
      </c>
      <c r="Q2" s="6"/>
      <c r="R2" s="5"/>
      <c r="S2" s="7" t="s">
        <v>6</v>
      </c>
      <c r="T2" s="8" t="s">
        <v>7</v>
      </c>
    </row>
    <row r="3" spans="2:20" ht="13.5" thickTop="1">
      <c r="B3" s="9">
        <v>60</v>
      </c>
      <c r="C3" s="2" t="s">
        <v>274</v>
      </c>
      <c r="D3" s="10"/>
      <c r="E3" s="11"/>
      <c r="F3" s="12"/>
      <c r="G3" s="12"/>
      <c r="H3" s="38">
        <v>0</v>
      </c>
      <c r="I3" s="14">
        <f>IF(OR(H3=0,H3&gt;11.26),0,TRUNC(58.015*(11.26-H3)^1.81))</f>
        <v>0</v>
      </c>
      <c r="J3" s="8">
        <f>SUM(I3:I5)-MIN(I3:I5)</f>
        <v>0</v>
      </c>
      <c r="L3" s="9">
        <v>60</v>
      </c>
      <c r="M3" s="2" t="s">
        <v>265</v>
      </c>
      <c r="N3" s="10"/>
      <c r="O3" s="11"/>
      <c r="P3" s="12"/>
      <c r="Q3" s="12"/>
      <c r="R3" s="13">
        <v>0</v>
      </c>
      <c r="S3" s="14">
        <f>IF(OR(R3=0,R3&gt;12.76),0,TRUNC(46.0849*(12.76-R3)^1.81))</f>
        <v>0</v>
      </c>
      <c r="T3" s="8">
        <f>SUM(S3:S5)-MIN(S3:S5)</f>
        <v>0</v>
      </c>
    </row>
    <row r="4" spans="2:20" ht="12.75">
      <c r="B4" s="15"/>
      <c r="C4" s="16" t="s">
        <v>275</v>
      </c>
      <c r="D4" s="17"/>
      <c r="E4" s="18"/>
      <c r="F4" s="19"/>
      <c r="G4" s="19"/>
      <c r="H4" s="39">
        <v>0</v>
      </c>
      <c r="I4" s="21">
        <f>IF(OR(H4=0,H4&gt;11.26),0,TRUNC(58.015*(11.26-H4)^1.81))</f>
        <v>0</v>
      </c>
      <c r="J4" s="22"/>
      <c r="L4" s="15"/>
      <c r="M4" s="16" t="s">
        <v>266</v>
      </c>
      <c r="N4" s="17"/>
      <c r="O4" s="18"/>
      <c r="P4" s="19"/>
      <c r="Q4" s="19"/>
      <c r="R4" s="20">
        <v>0</v>
      </c>
      <c r="S4" s="21">
        <f>IF(OR(R4=0,R4&gt;12.76),0,TRUNC(46.0849*(12.76-R4)^1.81))</f>
        <v>0</v>
      </c>
      <c r="T4" s="22"/>
    </row>
    <row r="5" spans="2:20" ht="13.5" thickBot="1">
      <c r="B5" s="15"/>
      <c r="C5" s="16" t="s">
        <v>276</v>
      </c>
      <c r="D5" s="17"/>
      <c r="E5" s="18"/>
      <c r="F5" s="19"/>
      <c r="G5" s="19"/>
      <c r="H5" s="20">
        <v>0</v>
      </c>
      <c r="I5" s="23">
        <f>IF(OR(H5=0,H5&gt;11.26),0,TRUNC(58.015*(11.26-H5)^1.81))</f>
        <v>0</v>
      </c>
      <c r="J5" s="22"/>
      <c r="L5" s="15"/>
      <c r="M5" s="16" t="s">
        <v>267</v>
      </c>
      <c r="N5" s="17"/>
      <c r="O5" s="18"/>
      <c r="P5" s="19"/>
      <c r="Q5" s="19"/>
      <c r="R5" s="20">
        <v>0</v>
      </c>
      <c r="S5" s="21">
        <f>IF(OR(R5=0,R5&gt;12.76),0,TRUNC(46.0849*(12.76-R5)^1.81))</f>
        <v>0</v>
      </c>
      <c r="T5" s="22"/>
    </row>
    <row r="6" spans="2:22" ht="13.5" thickTop="1">
      <c r="B6" s="9">
        <v>1500</v>
      </c>
      <c r="C6" s="2" t="s">
        <v>277</v>
      </c>
      <c r="D6" s="10"/>
      <c r="E6" s="11">
        <f>60*F6+H6</f>
        <v>0</v>
      </c>
      <c r="F6" s="12">
        <v>0</v>
      </c>
      <c r="G6" s="24" t="s">
        <v>8</v>
      </c>
      <c r="H6" s="25">
        <v>0</v>
      </c>
      <c r="I6" s="14">
        <f>IF(OR(E6=0,E6&gt;480),0,TRUNC(0.03768*(480-E6)^1.85))</f>
        <v>0</v>
      </c>
      <c r="J6" s="8">
        <f>SUM(I6:I8)-MIN(I6:I8)</f>
        <v>0</v>
      </c>
      <c r="L6" s="9">
        <v>800</v>
      </c>
      <c r="M6" s="2" t="s">
        <v>265</v>
      </c>
      <c r="N6" s="10"/>
      <c r="O6" s="26">
        <f>60*P6+R6</f>
        <v>0</v>
      </c>
      <c r="P6" s="12">
        <v>0</v>
      </c>
      <c r="Q6" s="24" t="s">
        <v>8</v>
      </c>
      <c r="R6" s="25">
        <v>0</v>
      </c>
      <c r="S6" s="14">
        <f>IF(OR(O6=0,O6&gt;254),0,TRUNC(0.11193*(254-O6)^1.88))</f>
        <v>0</v>
      </c>
      <c r="T6" s="8">
        <f>SUM(S6:S8)-MIN(S6:S8)</f>
        <v>0</v>
      </c>
      <c r="V6" s="40"/>
    </row>
    <row r="7" spans="2:20" ht="12.75">
      <c r="B7" s="15"/>
      <c r="C7" s="16" t="s">
        <v>280</v>
      </c>
      <c r="D7" s="17"/>
      <c r="E7" s="18">
        <f>60*F7+H7</f>
        <v>0</v>
      </c>
      <c r="F7" s="19">
        <v>0</v>
      </c>
      <c r="G7" s="27" t="s">
        <v>8</v>
      </c>
      <c r="H7" s="28">
        <v>0</v>
      </c>
      <c r="I7" s="21">
        <f>IF(OR(E7=0,E7&gt;480),0,TRUNC(0.03768*(480-E7)^1.85))</f>
        <v>0</v>
      </c>
      <c r="J7" s="22"/>
      <c r="L7" s="15"/>
      <c r="M7" s="16" t="s">
        <v>268</v>
      </c>
      <c r="N7" s="17"/>
      <c r="O7" s="18">
        <f>60*P7+R7</f>
        <v>0</v>
      </c>
      <c r="P7" s="19">
        <v>0</v>
      </c>
      <c r="Q7" s="27" t="s">
        <v>8</v>
      </c>
      <c r="R7" s="28">
        <v>0</v>
      </c>
      <c r="S7" s="21">
        <f>IF(OR(O7=0,O7&gt;254),0,TRUNC(0.11193*(254-O7)^1.88))</f>
        <v>0</v>
      </c>
      <c r="T7" s="22"/>
    </row>
    <row r="8" spans="2:20" ht="13.5" thickBot="1">
      <c r="B8" s="15"/>
      <c r="C8" s="16" t="s">
        <v>279</v>
      </c>
      <c r="D8" s="17"/>
      <c r="E8" s="18">
        <f>60*F8+H8</f>
        <v>0</v>
      </c>
      <c r="F8" s="19">
        <v>0</v>
      </c>
      <c r="G8" s="29" t="s">
        <v>8</v>
      </c>
      <c r="H8" s="28">
        <v>0</v>
      </c>
      <c r="I8" s="21">
        <f>IF(OR(E8=0,E8&gt;480),0,TRUNC(0.03768*(480-E8)^1.85))</f>
        <v>0</v>
      </c>
      <c r="J8" s="22"/>
      <c r="L8" s="15"/>
      <c r="M8" s="16" t="s">
        <v>269</v>
      </c>
      <c r="N8" s="17"/>
      <c r="O8" s="18">
        <f>60*P8+R8</f>
        <v>0</v>
      </c>
      <c r="P8" s="19">
        <v>0</v>
      </c>
      <c r="Q8" s="29" t="s">
        <v>8</v>
      </c>
      <c r="R8" s="28">
        <v>0</v>
      </c>
      <c r="S8" s="21">
        <f>IF(OR(O8=0,O8&gt;254),0,TRUNC(0.11193*(254-O8)^1.88))</f>
        <v>0</v>
      </c>
      <c r="T8" s="22"/>
    </row>
    <row r="9" spans="2:20" ht="13.5" thickTop="1">
      <c r="B9" s="9" t="s">
        <v>9</v>
      </c>
      <c r="C9" s="2" t="s">
        <v>277</v>
      </c>
      <c r="D9" s="10"/>
      <c r="E9" s="11"/>
      <c r="F9" s="12"/>
      <c r="G9" s="12"/>
      <c r="H9" s="30">
        <v>0</v>
      </c>
      <c r="I9" s="14">
        <f>IF(H9=0,0,TRUNC(0.8465*(H9-75)^1.42))</f>
        <v>0</v>
      </c>
      <c r="J9" s="8">
        <f>SUM(I9:I11)-MIN(I9:I11)</f>
        <v>0</v>
      </c>
      <c r="L9" s="9" t="s">
        <v>9</v>
      </c>
      <c r="M9" s="2" t="s">
        <v>270</v>
      </c>
      <c r="N9" s="10"/>
      <c r="O9" s="11"/>
      <c r="P9" s="12"/>
      <c r="Q9" s="12"/>
      <c r="R9" s="30">
        <v>0</v>
      </c>
      <c r="S9" s="14">
        <f>IF(R9=0,0,TRUNC(1.84523*(R9-75)^1.348))</f>
        <v>0</v>
      </c>
      <c r="T9" s="8">
        <f>SUM(S9:S11)-MIN(S9:S11)</f>
        <v>0</v>
      </c>
    </row>
    <row r="10" spans="2:20" ht="12.75">
      <c r="B10" s="15"/>
      <c r="C10" s="16" t="s">
        <v>278</v>
      </c>
      <c r="D10" s="17"/>
      <c r="E10" s="18"/>
      <c r="F10" s="19"/>
      <c r="G10" s="19"/>
      <c r="H10" s="31">
        <v>0</v>
      </c>
      <c r="I10" s="21">
        <f>IF(H10=0,0,TRUNC(0.8465*(H10-75)^1.42))</f>
        <v>0</v>
      </c>
      <c r="J10" s="22"/>
      <c r="L10" s="15"/>
      <c r="M10" s="16" t="s">
        <v>271</v>
      </c>
      <c r="N10" s="17"/>
      <c r="O10" s="18"/>
      <c r="P10" s="19"/>
      <c r="Q10" s="19"/>
      <c r="R10" s="31">
        <v>0</v>
      </c>
      <c r="S10" s="21">
        <f>IF(R10=0,0,TRUNC(1.84523*(R10-75)^1.348))</f>
        <v>0</v>
      </c>
      <c r="T10" s="22"/>
    </row>
    <row r="11" spans="2:20" ht="13.5" thickBot="1">
      <c r="B11" s="15"/>
      <c r="C11" s="16" t="s">
        <v>281</v>
      </c>
      <c r="D11" s="17"/>
      <c r="E11" s="18"/>
      <c r="F11" s="19"/>
      <c r="G11" s="19"/>
      <c r="H11" s="31">
        <v>0</v>
      </c>
      <c r="I11" s="21">
        <f>IF(H11=0,0,TRUNC(0.8465*(H11-75)^1.42))</f>
        <v>0</v>
      </c>
      <c r="J11" s="22"/>
      <c r="L11" s="15"/>
      <c r="M11" s="16" t="s">
        <v>272</v>
      </c>
      <c r="N11" s="17"/>
      <c r="O11" s="18"/>
      <c r="P11" s="19"/>
      <c r="Q11" s="19"/>
      <c r="R11" s="31">
        <v>0</v>
      </c>
      <c r="S11" s="21">
        <f>IF(R11=0,0,TRUNC(1.84523*(R11-75)^1.348))</f>
        <v>0</v>
      </c>
      <c r="T11" s="22"/>
    </row>
    <row r="12" spans="2:20" ht="13.5" thickTop="1">
      <c r="B12" s="9" t="s">
        <v>10</v>
      </c>
      <c r="C12" s="2" t="s">
        <v>262</v>
      </c>
      <c r="D12" s="10"/>
      <c r="E12" s="11"/>
      <c r="F12" s="12"/>
      <c r="G12" s="12"/>
      <c r="H12" s="30">
        <v>0</v>
      </c>
      <c r="I12" s="14">
        <f>IF(H12=0,0,TRUNC(0.14354*(H12-220)^1.4))</f>
        <v>0</v>
      </c>
      <c r="J12" s="8">
        <f>SUM(I12:I14)-MIN(I12:I14)</f>
        <v>0</v>
      </c>
      <c r="L12" s="9" t="s">
        <v>10</v>
      </c>
      <c r="M12" s="2" t="s">
        <v>270</v>
      </c>
      <c r="N12" s="10"/>
      <c r="O12" s="11"/>
      <c r="P12" s="12"/>
      <c r="Q12" s="12"/>
      <c r="R12" s="30">
        <v>0</v>
      </c>
      <c r="S12" s="14">
        <f>IF(R12=0,0,TRUNC(0.188807*(R12-210)^1.41))</f>
        <v>0</v>
      </c>
      <c r="T12" s="8">
        <f>SUM(S12:S14)-MIN(S12:S14)</f>
        <v>0</v>
      </c>
    </row>
    <row r="13" spans="2:20" ht="12.75">
      <c r="B13" s="15"/>
      <c r="C13" s="16" t="s">
        <v>282</v>
      </c>
      <c r="D13" s="17"/>
      <c r="E13" s="18"/>
      <c r="F13" s="19"/>
      <c r="G13" s="19"/>
      <c r="H13" s="31">
        <v>0</v>
      </c>
      <c r="I13" s="21">
        <f>IF(H13=0,0,TRUNC(0.14354*(H13-220)^1.4))</f>
        <v>0</v>
      </c>
      <c r="J13" s="22"/>
      <c r="L13" s="15"/>
      <c r="M13" s="16" t="s">
        <v>266</v>
      </c>
      <c r="N13" s="17"/>
      <c r="O13" s="18"/>
      <c r="P13" s="19"/>
      <c r="Q13" s="19"/>
      <c r="R13" s="31">
        <v>0</v>
      </c>
      <c r="S13" s="21">
        <f>IF(R13=0,0,TRUNC(0.188807*(R13-210)^1.41))</f>
        <v>0</v>
      </c>
      <c r="T13" s="22"/>
    </row>
    <row r="14" spans="2:20" ht="13.5" thickBot="1">
      <c r="B14" s="15"/>
      <c r="C14" s="16" t="s">
        <v>275</v>
      </c>
      <c r="D14" s="17"/>
      <c r="E14" s="18"/>
      <c r="F14" s="19"/>
      <c r="G14" s="19"/>
      <c r="H14" s="31">
        <v>0</v>
      </c>
      <c r="I14" s="21">
        <f>IF(H14=0,0,TRUNC(0.14354*(H14-220)^1.4))</f>
        <v>0</v>
      </c>
      <c r="J14" s="22"/>
      <c r="L14" s="15"/>
      <c r="M14" s="16" t="s">
        <v>267</v>
      </c>
      <c r="N14" s="17"/>
      <c r="O14" s="18"/>
      <c r="P14" s="19"/>
      <c r="Q14" s="19"/>
      <c r="R14" s="31">
        <v>0</v>
      </c>
      <c r="S14" s="23">
        <f>IF(R14=0,0,TRUNC(0.188807*(R14-210)^1.41))</f>
        <v>0</v>
      </c>
      <c r="T14" s="22"/>
    </row>
    <row r="15" spans="2:20" ht="13.5" thickTop="1">
      <c r="B15" s="9" t="s">
        <v>16</v>
      </c>
      <c r="C15" s="2" t="s">
        <v>274</v>
      </c>
      <c r="D15" s="10"/>
      <c r="E15" s="11"/>
      <c r="F15" s="12"/>
      <c r="G15" s="12"/>
      <c r="H15" s="32">
        <v>0</v>
      </c>
      <c r="I15" s="14">
        <f>IF(H15=0,0,TRUNC(51.39*(H15-1.5)^1.05))</f>
        <v>0</v>
      </c>
      <c r="J15" s="8">
        <f>SUM(I15:I17)-MIN(I15:I17)</f>
        <v>0</v>
      </c>
      <c r="L15" s="9" t="s">
        <v>16</v>
      </c>
      <c r="M15" s="2" t="s">
        <v>273</v>
      </c>
      <c r="N15" s="10"/>
      <c r="O15" s="11"/>
      <c r="P15" s="12"/>
      <c r="Q15" s="12"/>
      <c r="R15" s="32">
        <v>0</v>
      </c>
      <c r="S15" s="14">
        <f>IF(R15=0,0,TRUNC(56.0211*(R15-1.5)^1.05))</f>
        <v>0</v>
      </c>
      <c r="T15" s="8">
        <f>SUM(S15:S17)-MIN(S15:S17)</f>
        <v>0</v>
      </c>
    </row>
    <row r="16" spans="2:20" ht="12.75">
      <c r="B16" s="15" t="s">
        <v>17</v>
      </c>
      <c r="C16" s="16" t="s">
        <v>262</v>
      </c>
      <c r="D16" s="17"/>
      <c r="E16" s="18"/>
      <c r="F16" s="19"/>
      <c r="G16" s="19"/>
      <c r="H16" s="33">
        <v>0</v>
      </c>
      <c r="I16" s="21">
        <f>IF(H16=0,0,TRUNC(51.39*(H16-1.5)^1.05))</f>
        <v>0</v>
      </c>
      <c r="J16" s="22"/>
      <c r="L16" s="15" t="s">
        <v>18</v>
      </c>
      <c r="M16" s="16" t="s">
        <v>271</v>
      </c>
      <c r="N16" s="17"/>
      <c r="O16" s="18"/>
      <c r="P16" s="19"/>
      <c r="Q16" s="19"/>
      <c r="R16" s="33">
        <v>0</v>
      </c>
      <c r="S16" s="21">
        <f>IF(R16=0,0,TRUNC(56.0211*(R16-1.5)^1.05))</f>
        <v>0</v>
      </c>
      <c r="T16" s="22"/>
    </row>
    <row r="17" spans="2:20" ht="13.5" thickBot="1">
      <c r="B17" s="15"/>
      <c r="C17" s="16" t="s">
        <v>280</v>
      </c>
      <c r="D17" s="17"/>
      <c r="E17" s="18"/>
      <c r="F17" s="19"/>
      <c r="G17" s="19"/>
      <c r="H17" s="33">
        <v>0</v>
      </c>
      <c r="I17" s="21">
        <f>IF(H17=0,0,TRUNC(51.39*(H17-1.5)^1.05))</f>
        <v>0</v>
      </c>
      <c r="J17" s="22"/>
      <c r="L17" s="15"/>
      <c r="M17" s="16" t="s">
        <v>268</v>
      </c>
      <c r="N17" s="17"/>
      <c r="O17" s="18"/>
      <c r="P17" s="19"/>
      <c r="Q17" s="19"/>
      <c r="R17" s="33">
        <v>0</v>
      </c>
      <c r="S17" s="23">
        <f>IF(R17=0,0,TRUNC(56.0211*(R17-1.5)^1.05))</f>
        <v>0</v>
      </c>
      <c r="T17" s="22"/>
    </row>
    <row r="18" spans="2:20" ht="13.5" thickTop="1">
      <c r="B18" s="9" t="s">
        <v>12</v>
      </c>
      <c r="C18" s="2" t="s">
        <v>41</v>
      </c>
      <c r="D18" s="10"/>
      <c r="E18" s="11"/>
      <c r="F18" s="12"/>
      <c r="G18" s="12"/>
      <c r="H18" s="13">
        <v>0</v>
      </c>
      <c r="I18" s="14">
        <f>IF(OR(H18=0,H18&gt;44),0,TRUNC(4.86338*(44-H18)^1.81))</f>
        <v>0</v>
      </c>
      <c r="J18" s="8">
        <f>SUM(I18:I19)-MIN(I18:I19)</f>
        <v>0</v>
      </c>
      <c r="L18" s="9" t="s">
        <v>12</v>
      </c>
      <c r="M18" s="2" t="s">
        <v>41</v>
      </c>
      <c r="N18" s="10"/>
      <c r="O18" s="11"/>
      <c r="P18" s="12"/>
      <c r="Q18" s="12"/>
      <c r="R18" s="13">
        <v>0</v>
      </c>
      <c r="S18" s="14">
        <f>IF(OR(R18=0,R18&gt;50),0,TRUNC(3.84286*(50-R18)^1.81))</f>
        <v>0</v>
      </c>
      <c r="T18" s="8">
        <f>SUM(S18:S19)-MIN(S18:S19)</f>
        <v>0</v>
      </c>
    </row>
    <row r="19" spans="2:20" ht="13.5" thickBot="1">
      <c r="B19" s="34"/>
      <c r="C19" s="16" t="s">
        <v>124</v>
      </c>
      <c r="D19" s="17"/>
      <c r="E19" s="18"/>
      <c r="F19" s="19"/>
      <c r="G19" s="19"/>
      <c r="H19" s="20">
        <v>0</v>
      </c>
      <c r="I19" s="21">
        <f>IF(OR(H19=0,H19&gt;44),0,TRUNC(4.86338*(44-H19)^1.81))</f>
        <v>0</v>
      </c>
      <c r="J19" s="22"/>
      <c r="L19" s="34"/>
      <c r="M19" s="16" t="s">
        <v>124</v>
      </c>
      <c r="N19" s="17"/>
      <c r="O19" s="18"/>
      <c r="P19" s="19"/>
      <c r="Q19" s="19"/>
      <c r="R19" s="20">
        <v>0</v>
      </c>
      <c r="S19" s="21">
        <f>IF(OR(R19=0,R19&gt;50),0,TRUNC(3.84286*(50-R19)^1.81))</f>
        <v>0</v>
      </c>
      <c r="T19" s="22"/>
    </row>
    <row r="20" spans="3:20" ht="13.5" thickTop="1">
      <c r="C20" s="30"/>
      <c r="D20" s="12"/>
      <c r="E20" s="12"/>
      <c r="F20" s="12"/>
      <c r="G20" s="12"/>
      <c r="H20" s="30"/>
      <c r="I20" s="35" t="s">
        <v>13</v>
      </c>
      <c r="J20" s="30">
        <f>SUM(J3:J19)</f>
        <v>0</v>
      </c>
      <c r="M20" s="30"/>
      <c r="N20" s="12"/>
      <c r="O20" s="12"/>
      <c r="P20" s="12"/>
      <c r="Q20" s="12"/>
      <c r="R20" s="30"/>
      <c r="S20" s="35" t="s">
        <v>13</v>
      </c>
      <c r="T20" s="30">
        <f>SUM(T3:T19)</f>
        <v>0</v>
      </c>
    </row>
    <row r="21" spans="2:9" ht="26.25">
      <c r="B21" s="41"/>
      <c r="I21" s="41"/>
    </row>
    <row r="22" spans="2:16" ht="24" thickBot="1">
      <c r="B22" s="36" t="s">
        <v>247</v>
      </c>
      <c r="F22" s="1" t="s">
        <v>0</v>
      </c>
      <c r="L22" s="36" t="s">
        <v>247</v>
      </c>
      <c r="P22" s="1" t="s">
        <v>1</v>
      </c>
    </row>
    <row r="23" spans="2:20" ht="14.25" thickBot="1" thickTop="1">
      <c r="B23" s="2" t="s">
        <v>2</v>
      </c>
      <c r="C23" s="2" t="s">
        <v>3</v>
      </c>
      <c r="D23" s="3" t="s">
        <v>27</v>
      </c>
      <c r="E23" s="4"/>
      <c r="F23" s="5" t="s">
        <v>5</v>
      </c>
      <c r="G23" s="6"/>
      <c r="H23" s="5"/>
      <c r="I23" s="7" t="s">
        <v>6</v>
      </c>
      <c r="J23" s="8" t="s">
        <v>7</v>
      </c>
      <c r="L23" s="2" t="s">
        <v>2</v>
      </c>
      <c r="M23" s="2" t="s">
        <v>3</v>
      </c>
      <c r="N23" s="3" t="s">
        <v>27</v>
      </c>
      <c r="O23" s="4"/>
      <c r="P23" s="5" t="s">
        <v>5</v>
      </c>
      <c r="Q23" s="6"/>
      <c r="R23" s="5"/>
      <c r="S23" s="7" t="s">
        <v>6</v>
      </c>
      <c r="T23" s="8" t="s">
        <v>7</v>
      </c>
    </row>
    <row r="24" spans="2:20" ht="13.5" thickTop="1">
      <c r="B24" s="9">
        <v>60</v>
      </c>
      <c r="C24" s="2" t="s">
        <v>258</v>
      </c>
      <c r="D24" s="10"/>
      <c r="E24" s="11"/>
      <c r="F24" s="12"/>
      <c r="G24" s="12"/>
      <c r="H24" s="13">
        <v>8.24</v>
      </c>
      <c r="I24" s="14">
        <f>IF(OR(H24=0,H24&gt;11.26),0,TRUNC(58.015*(11.26-H24)^1.81))</f>
        <v>428</v>
      </c>
      <c r="J24" s="8">
        <f>SUM(I24:I26)-MIN(I24:I26)</f>
        <v>717</v>
      </c>
      <c r="L24" s="9">
        <v>60</v>
      </c>
      <c r="M24" s="2" t="s">
        <v>248</v>
      </c>
      <c r="N24" s="10"/>
      <c r="O24" s="11"/>
      <c r="P24" s="12"/>
      <c r="Q24" s="12"/>
      <c r="R24" s="13">
        <v>10</v>
      </c>
      <c r="S24" s="14">
        <f>IF(OR(R24=0,R24&gt;12.76),0,TRUNC(46.0849*(12.76-R24)^1.81))</f>
        <v>289</v>
      </c>
      <c r="T24" s="8">
        <f>SUM(S24:S26)-MIN(S24:S26)</f>
        <v>719</v>
      </c>
    </row>
    <row r="25" spans="2:20" ht="12.75">
      <c r="B25" s="15"/>
      <c r="C25" s="16" t="s">
        <v>259</v>
      </c>
      <c r="D25" s="17"/>
      <c r="E25" s="18"/>
      <c r="F25" s="19"/>
      <c r="G25" s="19"/>
      <c r="H25" s="20">
        <v>8.83</v>
      </c>
      <c r="I25" s="21">
        <f>IF(OR(H25=0,H25&gt;11.26),0,TRUNC(58.015*(11.26-H25)^1.81))</f>
        <v>289</v>
      </c>
      <c r="J25" s="22"/>
      <c r="L25" s="15"/>
      <c r="M25" s="16" t="s">
        <v>249</v>
      </c>
      <c r="N25" s="17"/>
      <c r="O25" s="18"/>
      <c r="P25" s="19"/>
      <c r="Q25" s="19"/>
      <c r="R25" s="20">
        <v>9.9</v>
      </c>
      <c r="S25" s="21">
        <f>IF(OR(R25=0,R25&gt;12.76),0,TRUNC(46.0849*(12.76-R25)^1.81))</f>
        <v>308</v>
      </c>
      <c r="T25" s="22"/>
    </row>
    <row r="26" spans="2:20" ht="13.5" thickBot="1">
      <c r="B26" s="15"/>
      <c r="C26" s="16" t="s">
        <v>260</v>
      </c>
      <c r="D26" s="17"/>
      <c r="E26" s="18"/>
      <c r="F26" s="19"/>
      <c r="G26" s="19"/>
      <c r="H26" s="20">
        <v>8.85</v>
      </c>
      <c r="I26" s="23">
        <f>IF(OR(H26=0,H26&gt;11.26),0,TRUNC(58.015*(11.26-H26)^1.81))</f>
        <v>285</v>
      </c>
      <c r="J26" s="22"/>
      <c r="L26" s="15"/>
      <c r="M26" s="16" t="s">
        <v>250</v>
      </c>
      <c r="N26" s="17"/>
      <c r="O26" s="18"/>
      <c r="P26" s="19"/>
      <c r="Q26" s="19"/>
      <c r="R26" s="20">
        <v>9.41</v>
      </c>
      <c r="S26" s="21">
        <f>IF(OR(R26=0,R26&gt;12.76),0,TRUNC(46.0849*(12.76-R26)^1.81))</f>
        <v>411</v>
      </c>
      <c r="T26" s="22"/>
    </row>
    <row r="27" spans="2:22" ht="13.5" thickTop="1">
      <c r="B27" s="9">
        <v>1000</v>
      </c>
      <c r="C27" s="2" t="s">
        <v>302</v>
      </c>
      <c r="D27" s="10"/>
      <c r="E27" s="11">
        <f>60*F27+H27</f>
        <v>261.38</v>
      </c>
      <c r="F27" s="12">
        <v>4</v>
      </c>
      <c r="G27" s="24" t="s">
        <v>8</v>
      </c>
      <c r="H27" s="25">
        <v>21.38</v>
      </c>
      <c r="I27" s="14">
        <f>IF(OR(E27=0,E27&gt;305.5),0,TRUNC(0.08713*(305.5-E27)^1.85))</f>
        <v>96</v>
      </c>
      <c r="J27" s="8">
        <f>SUM(I27:I29)-MIN(I27:I29)</f>
        <v>317</v>
      </c>
      <c r="L27" s="9">
        <v>600</v>
      </c>
      <c r="M27" s="2" t="s">
        <v>251</v>
      </c>
      <c r="N27" s="10"/>
      <c r="O27" s="26">
        <f>60*P27+R27</f>
        <v>201.3</v>
      </c>
      <c r="P27" s="12">
        <v>3</v>
      </c>
      <c r="Q27" s="24" t="s">
        <v>8</v>
      </c>
      <c r="R27" s="25">
        <v>21.3</v>
      </c>
      <c r="S27" s="14">
        <f>IF(OR(O27=0,O27&gt;185),0,TRUNC(0.19889*(185-O27)^1.88))</f>
        <v>0</v>
      </c>
      <c r="T27" s="8">
        <f>SUM(S27:S29)-MIN(S27:S29)</f>
        <v>647</v>
      </c>
      <c r="V27" s="40"/>
    </row>
    <row r="28" spans="2:20" ht="12.75">
      <c r="B28" s="15"/>
      <c r="C28" s="16" t="s">
        <v>261</v>
      </c>
      <c r="D28" s="17"/>
      <c r="E28" s="18">
        <f>60*F28+H28</f>
        <v>263.9</v>
      </c>
      <c r="F28" s="19">
        <v>4</v>
      </c>
      <c r="G28" s="27" t="s">
        <v>8</v>
      </c>
      <c r="H28" s="28">
        <v>23.9</v>
      </c>
      <c r="I28" s="21">
        <f>IF(OR(E28=0,E28&gt;305.5),0,TRUNC(0.08713*(305.5-E28)^1.85))</f>
        <v>86</v>
      </c>
      <c r="J28" s="22"/>
      <c r="L28" s="15"/>
      <c r="M28" s="16" t="s">
        <v>252</v>
      </c>
      <c r="N28" s="17"/>
      <c r="O28" s="18">
        <f>60*P28+R28</f>
        <v>132.3</v>
      </c>
      <c r="P28" s="19">
        <v>2</v>
      </c>
      <c r="Q28" s="27" t="s">
        <v>8</v>
      </c>
      <c r="R28" s="28">
        <v>12.3</v>
      </c>
      <c r="S28" s="21">
        <f>IF(OR(O28=0,O28&gt;185),0,TRUNC(0.19889*(185-O28)^1.88))</f>
        <v>343</v>
      </c>
      <c r="T28" s="22"/>
    </row>
    <row r="29" spans="2:20" ht="13.5" thickBot="1">
      <c r="B29" s="15"/>
      <c r="C29" s="16" t="s">
        <v>262</v>
      </c>
      <c r="D29" s="17"/>
      <c r="E29" s="18">
        <f>60*F29+H29</f>
        <v>236.14</v>
      </c>
      <c r="F29" s="19">
        <v>3</v>
      </c>
      <c r="G29" s="29" t="s">
        <v>8</v>
      </c>
      <c r="H29" s="28">
        <v>56.14</v>
      </c>
      <c r="I29" s="21">
        <f>IF(OR(E29=0,E29&gt;305.5),0,TRUNC(0.08713*(305.5-E29)^1.85))</f>
        <v>221</v>
      </c>
      <c r="J29" s="22"/>
      <c r="L29" s="15"/>
      <c r="M29" s="16" t="s">
        <v>253</v>
      </c>
      <c r="N29" s="17"/>
      <c r="O29" s="18">
        <f>60*P29+R29</f>
        <v>135.58</v>
      </c>
      <c r="P29" s="19">
        <v>2</v>
      </c>
      <c r="Q29" s="29" t="s">
        <v>8</v>
      </c>
      <c r="R29" s="28">
        <v>15.58</v>
      </c>
      <c r="S29" s="21">
        <f>IF(OR(O29=0,O29&gt;185),0,TRUNC(0.19889*(185-O29)^1.88))</f>
        <v>304</v>
      </c>
      <c r="T29" s="22"/>
    </row>
    <row r="30" spans="2:20" ht="13.5" thickTop="1">
      <c r="B30" s="9" t="s">
        <v>9</v>
      </c>
      <c r="C30" s="2" t="s">
        <v>258</v>
      </c>
      <c r="D30" s="10"/>
      <c r="E30" s="11"/>
      <c r="F30" s="12"/>
      <c r="G30" s="12"/>
      <c r="H30" s="30">
        <v>150</v>
      </c>
      <c r="I30" s="14">
        <f>IF(H30=0,0,TRUNC(0.8465*(H30-75)^1.42))</f>
        <v>389</v>
      </c>
      <c r="J30" s="8">
        <f>SUM(I30:I32)-MIN(I30:I32)</f>
        <v>577</v>
      </c>
      <c r="L30" s="9" t="s">
        <v>9</v>
      </c>
      <c r="M30" s="2" t="s">
        <v>254</v>
      </c>
      <c r="N30" s="10"/>
      <c r="O30" s="11"/>
      <c r="P30" s="12"/>
      <c r="Q30" s="12"/>
      <c r="R30" s="30">
        <v>110</v>
      </c>
      <c r="S30" s="14">
        <f>IF(R30=0,0,TRUNC(1.84523*(R30-75)^1.348))</f>
        <v>222</v>
      </c>
      <c r="T30" s="8">
        <f>SUM(S30:S32)-MIN(S30:S32)</f>
        <v>444</v>
      </c>
    </row>
    <row r="31" spans="2:20" ht="12.75">
      <c r="B31" s="15"/>
      <c r="C31" s="16" t="s">
        <v>302</v>
      </c>
      <c r="D31" s="17"/>
      <c r="E31" s="18"/>
      <c r="F31" s="19"/>
      <c r="G31" s="19"/>
      <c r="H31" s="31">
        <v>115</v>
      </c>
      <c r="I31" s="21">
        <f>IF(H31=0,0,TRUNC(0.8465*(H31-75)^1.42))</f>
        <v>159</v>
      </c>
      <c r="J31" s="22"/>
      <c r="L31" s="15"/>
      <c r="M31" s="16" t="s">
        <v>255</v>
      </c>
      <c r="N31" s="17"/>
      <c r="O31" s="18"/>
      <c r="P31" s="19"/>
      <c r="Q31" s="19"/>
      <c r="R31" s="31">
        <v>110</v>
      </c>
      <c r="S31" s="21">
        <f>IF(R31=0,0,TRUNC(1.84523*(R31-75)^1.348))</f>
        <v>222</v>
      </c>
      <c r="T31" s="22"/>
    </row>
    <row r="32" spans="2:20" ht="13.5" thickBot="1">
      <c r="B32" s="15"/>
      <c r="C32" s="16" t="s">
        <v>263</v>
      </c>
      <c r="D32" s="17"/>
      <c r="E32" s="18"/>
      <c r="F32" s="19"/>
      <c r="G32" s="19"/>
      <c r="H32" s="31">
        <v>120</v>
      </c>
      <c r="I32" s="21">
        <f>IF(H32=0,0,TRUNC(0.8465*(H32-75)^1.42))</f>
        <v>188</v>
      </c>
      <c r="J32" s="22"/>
      <c r="L32" s="15"/>
      <c r="M32" s="16" t="s">
        <v>253</v>
      </c>
      <c r="N32" s="17"/>
      <c r="O32" s="18"/>
      <c r="P32" s="19"/>
      <c r="Q32" s="19"/>
      <c r="R32" s="31">
        <v>110</v>
      </c>
      <c r="S32" s="21">
        <f>IF(R32=0,0,TRUNC(1.84523*(R32-75)^1.348))</f>
        <v>222</v>
      </c>
      <c r="T32" s="22"/>
    </row>
    <row r="33" spans="2:20" ht="13.5" thickTop="1">
      <c r="B33" s="9" t="s">
        <v>10</v>
      </c>
      <c r="C33" s="2" t="s">
        <v>263</v>
      </c>
      <c r="D33" s="10"/>
      <c r="E33" s="11"/>
      <c r="F33" s="12"/>
      <c r="G33" s="12"/>
      <c r="H33" s="30">
        <v>309</v>
      </c>
      <c r="I33" s="14">
        <f>IF(H33=0,0,TRUNC(0.14354*(H33-220)^1.4))</f>
        <v>76</v>
      </c>
      <c r="J33" s="8">
        <f>SUM(I33:I35)-MIN(I33:I35)</f>
        <v>409</v>
      </c>
      <c r="L33" s="9" t="s">
        <v>10</v>
      </c>
      <c r="M33" s="2" t="s">
        <v>255</v>
      </c>
      <c r="N33" s="10"/>
      <c r="O33" s="11"/>
      <c r="P33" s="12"/>
      <c r="Q33" s="12"/>
      <c r="R33" s="30">
        <v>0</v>
      </c>
      <c r="S33" s="14">
        <f>IF(R33=0,0,TRUNC(0.188807*(R33-210)^1.41))</f>
        <v>0</v>
      </c>
      <c r="T33" s="8">
        <f>SUM(S33:S35)-MIN(S33:S35)</f>
        <v>0</v>
      </c>
    </row>
    <row r="34" spans="2:20" ht="12.75">
      <c r="B34" s="15"/>
      <c r="C34" s="16" t="s">
        <v>264</v>
      </c>
      <c r="D34" s="17"/>
      <c r="E34" s="18"/>
      <c r="F34" s="19"/>
      <c r="G34" s="19"/>
      <c r="H34" s="31">
        <v>377</v>
      </c>
      <c r="I34" s="21">
        <f>IF(H34=0,0,TRUNC(0.14354*(H34-220)^1.4))</f>
        <v>170</v>
      </c>
      <c r="J34" s="22"/>
      <c r="L34" s="15"/>
      <c r="M34" s="16" t="s">
        <v>249</v>
      </c>
      <c r="N34" s="17"/>
      <c r="O34" s="18"/>
      <c r="P34" s="19"/>
      <c r="Q34" s="19"/>
      <c r="R34" s="31">
        <v>0</v>
      </c>
      <c r="S34" s="21">
        <f>IF(R34=0,0,TRUNC(0.188807*(R34-210)^1.41))</f>
        <v>0</v>
      </c>
      <c r="T34" s="22"/>
    </row>
    <row r="35" spans="2:20" ht="13.5" thickBot="1">
      <c r="B35" s="15"/>
      <c r="C35" s="16" t="s">
        <v>260</v>
      </c>
      <c r="D35" s="17"/>
      <c r="E35" s="18"/>
      <c r="F35" s="19"/>
      <c r="G35" s="19"/>
      <c r="H35" s="31">
        <v>420</v>
      </c>
      <c r="I35" s="21">
        <f>IF(H35=0,0,TRUNC(0.14354*(H35-220)^1.4))</f>
        <v>239</v>
      </c>
      <c r="J35" s="22"/>
      <c r="L35" s="15"/>
      <c r="M35" s="16" t="s">
        <v>254</v>
      </c>
      <c r="N35" s="17"/>
      <c r="O35" s="18"/>
      <c r="P35" s="19"/>
      <c r="Q35" s="19"/>
      <c r="R35" s="31">
        <v>0</v>
      </c>
      <c r="S35" s="21">
        <f>IF(R35=0,0,TRUNC(0.188807*(R35-210)^1.41))</f>
        <v>0</v>
      </c>
      <c r="T35" s="22"/>
    </row>
    <row r="36" spans="2:20" ht="14.25" thickBot="1" thickTop="1">
      <c r="B36" s="9"/>
      <c r="C36" s="2" t="s">
        <v>262</v>
      </c>
      <c r="D36" s="10"/>
      <c r="E36" s="11"/>
      <c r="F36" s="12"/>
      <c r="G36" s="12"/>
      <c r="H36" s="59">
        <v>46.18</v>
      </c>
      <c r="I36" s="14">
        <f>IF(H36=0,0,TRUNC(5.33*(H36-10)^1.1))</f>
        <v>276</v>
      </c>
      <c r="J36" s="8">
        <f>SUM(I36:I38)-MIN(I36:I38)</f>
        <v>659</v>
      </c>
      <c r="L36" s="9"/>
      <c r="M36" s="2" t="s">
        <v>256</v>
      </c>
      <c r="N36" s="10"/>
      <c r="O36" s="11"/>
      <c r="P36" s="12"/>
      <c r="Q36" s="12"/>
      <c r="R36" s="32">
        <v>32.45</v>
      </c>
      <c r="S36" s="14">
        <f>IF(R36=0,0,TRUNC(7.86*(R36-8)^1.1))</f>
        <v>264</v>
      </c>
      <c r="T36" s="8">
        <f>SUM(S36:S38)-MIN(S36:S38)</f>
        <v>516</v>
      </c>
    </row>
    <row r="37" spans="2:20" ht="14.25" thickBot="1" thickTop="1">
      <c r="B37" s="15" t="s">
        <v>11</v>
      </c>
      <c r="C37" s="16" t="s">
        <v>259</v>
      </c>
      <c r="D37" s="17"/>
      <c r="E37" s="18"/>
      <c r="F37" s="19"/>
      <c r="G37" s="19"/>
      <c r="H37" s="60">
        <v>58.77</v>
      </c>
      <c r="I37" s="14">
        <f>IF(H37=0,0,TRUNC(5.33*(H37-10)^1.1))</f>
        <v>383</v>
      </c>
      <c r="J37" s="22"/>
      <c r="L37" s="15" t="s">
        <v>11</v>
      </c>
      <c r="M37" s="16" t="s">
        <v>252</v>
      </c>
      <c r="N37" s="17"/>
      <c r="O37" s="18"/>
      <c r="P37" s="19"/>
      <c r="Q37" s="19"/>
      <c r="R37" s="33">
        <v>28.11</v>
      </c>
      <c r="S37" s="21">
        <f>IF(R37=0,0,TRUNC(7.86*(R37-8)^1.1))</f>
        <v>213</v>
      </c>
      <c r="T37" s="22"/>
    </row>
    <row r="38" spans="2:20" ht="14.25" thickBot="1" thickTop="1">
      <c r="B38" s="15"/>
      <c r="C38" s="16" t="s">
        <v>261</v>
      </c>
      <c r="D38" s="17"/>
      <c r="E38" s="18"/>
      <c r="F38" s="19"/>
      <c r="G38" s="19"/>
      <c r="H38" s="60">
        <v>31.14</v>
      </c>
      <c r="I38" s="14">
        <f>IF(H38=0,0,TRUNC(5.33*(H38-10)^1.1))</f>
        <v>152</v>
      </c>
      <c r="J38" s="22"/>
      <c r="L38" s="15"/>
      <c r="M38" s="16" t="s">
        <v>257</v>
      </c>
      <c r="N38" s="17"/>
      <c r="O38" s="18"/>
      <c r="P38" s="19"/>
      <c r="Q38" s="19"/>
      <c r="R38" s="33">
        <v>31.43</v>
      </c>
      <c r="S38" s="21">
        <f>IF(R38=0,0,TRUNC(7.86*(R38-8)^1.1))</f>
        <v>252</v>
      </c>
      <c r="T38" s="22"/>
    </row>
    <row r="39" spans="2:20" ht="13.5" thickTop="1">
      <c r="B39" s="9" t="s">
        <v>12</v>
      </c>
      <c r="C39" s="2" t="s">
        <v>61</v>
      </c>
      <c r="D39" s="10"/>
      <c r="E39" s="11"/>
      <c r="F39" s="12"/>
      <c r="G39" s="12"/>
      <c r="H39" s="13">
        <v>33.64</v>
      </c>
      <c r="I39" s="14">
        <f>IF(OR(H39=0,H39&gt;44),0,TRUNC(4.86338*(44-H39)^1.81))</f>
        <v>334</v>
      </c>
      <c r="J39" s="8">
        <f>SUM(I39:I40)-MIN(I39:I40)</f>
        <v>334</v>
      </c>
      <c r="L39" s="9" t="s">
        <v>12</v>
      </c>
      <c r="M39" s="2" t="s">
        <v>61</v>
      </c>
      <c r="N39" s="10"/>
      <c r="O39" s="11"/>
      <c r="P39" s="12"/>
      <c r="Q39" s="12"/>
      <c r="R39" s="13">
        <v>38.74</v>
      </c>
      <c r="S39" s="14">
        <f>IF(OR(R39=0,R39&gt;50),0,TRUNC(3.84286*(50-R39)^1.81))</f>
        <v>307</v>
      </c>
      <c r="T39" s="8">
        <f>SUM(S39:S40)-MIN(S39:S40)</f>
        <v>316</v>
      </c>
    </row>
    <row r="40" spans="2:20" ht="13.5" thickBot="1">
      <c r="B40" s="34"/>
      <c r="C40" s="16" t="s">
        <v>300</v>
      </c>
      <c r="D40" s="17"/>
      <c r="E40" s="18"/>
      <c r="F40" s="19"/>
      <c r="G40" s="19"/>
      <c r="H40" s="20">
        <v>37.94</v>
      </c>
      <c r="I40" s="21">
        <f>IF(OR(H40=0,H40&gt;44),0,TRUNC(4.86338*(44-H40)^1.81))</f>
        <v>126</v>
      </c>
      <c r="J40" s="22"/>
      <c r="L40" s="34"/>
      <c r="M40" s="16" t="s">
        <v>300</v>
      </c>
      <c r="N40" s="17"/>
      <c r="O40" s="18"/>
      <c r="P40" s="19"/>
      <c r="Q40" s="19"/>
      <c r="R40" s="20">
        <v>38.56</v>
      </c>
      <c r="S40" s="21">
        <f>IF(OR(R40=0,R40&gt;50),0,TRUNC(3.84286*(50-R40)^1.81))</f>
        <v>316</v>
      </c>
      <c r="T40" s="22"/>
    </row>
    <row r="41" spans="3:20" ht="13.5" thickTop="1">
      <c r="C41" s="30"/>
      <c r="D41" s="12"/>
      <c r="E41" s="12"/>
      <c r="F41" s="12"/>
      <c r="G41" s="12"/>
      <c r="H41" s="30"/>
      <c r="I41" s="35" t="s">
        <v>13</v>
      </c>
      <c r="J41" s="30">
        <f>SUM(J24:J40)</f>
        <v>3013</v>
      </c>
      <c r="M41" s="30"/>
      <c r="N41" s="12"/>
      <c r="O41" s="12"/>
      <c r="P41" s="12"/>
      <c r="Q41" s="12"/>
      <c r="R41" s="30"/>
      <c r="S41" s="35" t="s">
        <v>13</v>
      </c>
      <c r="T41" s="30">
        <f>SUM(T24:T40)</f>
        <v>2642</v>
      </c>
    </row>
    <row r="44" spans="2:11" ht="12.75">
      <c r="B44" s="42"/>
      <c r="C44" s="42"/>
      <c r="D44" s="42"/>
      <c r="I44" s="42"/>
      <c r="J44" s="42"/>
      <c r="K44" s="42"/>
    </row>
    <row r="45" spans="2:9" ht="12.75">
      <c r="B45" s="42"/>
      <c r="I45" s="42"/>
    </row>
    <row r="46" spans="2:9" ht="12.75">
      <c r="B46" s="42"/>
      <c r="I46" s="42"/>
    </row>
    <row r="47" spans="2:9" ht="12.75">
      <c r="B47" s="42"/>
      <c r="I47" s="42"/>
    </row>
    <row r="48" spans="2:9" ht="12.75">
      <c r="B48" s="42"/>
      <c r="I48" s="42"/>
    </row>
    <row r="49" spans="2:9" ht="12.75">
      <c r="B49" s="42"/>
      <c r="I49" s="42"/>
    </row>
    <row r="50" spans="2:9" ht="12.75">
      <c r="B50" s="42"/>
      <c r="I50" s="42"/>
    </row>
    <row r="51" spans="2:9" ht="12.75">
      <c r="B51" s="42"/>
      <c r="I51" s="42"/>
    </row>
    <row r="52" spans="2:9" ht="12.75">
      <c r="B52" s="42"/>
      <c r="I52" s="42"/>
    </row>
    <row r="53" spans="2:9" ht="12.75">
      <c r="B53" s="42"/>
      <c r="I53" s="42"/>
    </row>
    <row r="54" spans="2:9" ht="12.75">
      <c r="B54" s="42"/>
      <c r="I54" s="42"/>
    </row>
    <row r="55" spans="2:9" ht="12.75">
      <c r="B55" s="42"/>
      <c r="I55" s="42"/>
    </row>
    <row r="56" spans="2:9" ht="12.75">
      <c r="B56" s="42"/>
      <c r="I56" s="42"/>
    </row>
    <row r="57" spans="2:9" ht="12.75">
      <c r="B57" s="42"/>
      <c r="I57" s="42"/>
    </row>
    <row r="58" spans="2:9" ht="12.75">
      <c r="B58" s="42"/>
      <c r="I58" s="42"/>
    </row>
    <row r="59" spans="2:9" ht="12.75">
      <c r="B59" s="42"/>
      <c r="I59" s="42"/>
    </row>
    <row r="60" spans="2:9" ht="12.75">
      <c r="B60" s="42"/>
      <c r="I60" s="42"/>
    </row>
    <row r="61" spans="2:9" ht="12.75">
      <c r="B61" s="42"/>
      <c r="I61" s="42"/>
    </row>
    <row r="62" spans="2:9" ht="12.75">
      <c r="B62" s="42"/>
      <c r="I62" s="42"/>
    </row>
    <row r="63" spans="2:9" ht="12.75">
      <c r="B63" s="42"/>
      <c r="I63" s="42"/>
    </row>
    <row r="64" spans="2:9" ht="12.75">
      <c r="B64" s="42"/>
      <c r="I64" s="42"/>
    </row>
    <row r="65" spans="2:9" ht="12.75">
      <c r="B65" s="42"/>
      <c r="I65" s="42"/>
    </row>
    <row r="66" spans="2:9" ht="12.75">
      <c r="B66" s="42"/>
      <c r="I66" s="42"/>
    </row>
    <row r="67" spans="2:9" ht="12.75">
      <c r="B67" s="42"/>
      <c r="I67" s="42"/>
    </row>
    <row r="68" spans="2:9" ht="12.75">
      <c r="B68" s="42"/>
      <c r="I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J31" sqref="J31"/>
    </sheetView>
  </sheetViews>
  <sheetFormatPr defaultColWidth="9.00390625" defaultRowHeight="12.75"/>
  <cols>
    <col min="1" max="1" width="5.375" style="0" customWidth="1"/>
    <col min="2" max="2" width="22.00390625" style="0" customWidth="1"/>
    <col min="3" max="3" width="7.625" style="0" customWidth="1"/>
    <col min="4" max="4" width="2.125" style="0" customWidth="1"/>
    <col min="5" max="5" width="6.375" style="0" customWidth="1"/>
    <col min="6" max="6" width="23.375" style="0" customWidth="1"/>
    <col min="7" max="7" width="7.875" style="0" customWidth="1"/>
    <col min="8" max="8" width="1.875" style="0" customWidth="1"/>
    <col min="9" max="9" width="6.375" style="0" customWidth="1"/>
    <col min="10" max="10" width="23.00390625" style="0" customWidth="1"/>
    <col min="11" max="11" width="7.50390625" style="0" customWidth="1"/>
    <col min="12" max="12" width="3.125" style="0" customWidth="1"/>
    <col min="13" max="13" width="6.375" style="0" customWidth="1"/>
    <col min="14" max="14" width="22.625" style="0" customWidth="1"/>
    <col min="15" max="15" width="8.125" style="0" customWidth="1"/>
    <col min="16" max="16" width="1.00390625" style="0" customWidth="1"/>
  </cols>
  <sheetData>
    <row r="1" spans="1:13" ht="20.25">
      <c r="A1" s="47" t="s">
        <v>19</v>
      </c>
      <c r="E1" s="47" t="s">
        <v>19</v>
      </c>
      <c r="I1" s="47" t="s">
        <v>19</v>
      </c>
      <c r="M1" s="47" t="s">
        <v>19</v>
      </c>
    </row>
    <row r="2" spans="1:13" ht="24.75" customHeight="1">
      <c r="A2" s="52" t="s">
        <v>28</v>
      </c>
      <c r="E2" s="52" t="s">
        <v>29</v>
      </c>
      <c r="I2" s="52" t="s">
        <v>30</v>
      </c>
      <c r="M2" s="52" t="s">
        <v>31</v>
      </c>
    </row>
    <row r="3" spans="1:15" ht="15.75">
      <c r="A3" s="50" t="s">
        <v>20</v>
      </c>
      <c r="B3" s="49" t="str">
        <f>'Dačice Kom.'!$B$1</f>
        <v>Dačice Kom.</v>
      </c>
      <c r="C3" s="48">
        <f>'Dačice Kom.'!$J$20</f>
        <v>5653</v>
      </c>
      <c r="E3" s="50">
        <v>1</v>
      </c>
      <c r="F3" s="51" t="str">
        <f>'N.Včelnice'!$L$1</f>
        <v>N.Včelnice</v>
      </c>
      <c r="G3" s="51">
        <f>'N.Včelnice'!$T$20</f>
        <v>5507</v>
      </c>
      <c r="I3" s="50">
        <v>1</v>
      </c>
      <c r="J3" s="51" t="str">
        <f>'Dačice Kom.'!$B$22</f>
        <v>Dačice Kom.</v>
      </c>
      <c r="K3" s="51">
        <f>'Dačice Kom.'!$J$41</f>
        <v>4073</v>
      </c>
      <c r="M3" s="50">
        <v>1</v>
      </c>
      <c r="N3" s="51" t="str">
        <f>'N.Bystřice'!$L$22</f>
        <v>N.Bystřice</v>
      </c>
      <c r="O3" s="51">
        <f>'N.Bystřice'!$T$41</f>
        <v>4802</v>
      </c>
    </row>
    <row r="4" spans="1:15" ht="15.75">
      <c r="A4" s="50" t="s">
        <v>21</v>
      </c>
      <c r="B4" s="49" t="str">
        <f>Slavonice!$B$1</f>
        <v>Slavonice</v>
      </c>
      <c r="C4" s="48">
        <f>Slavonice!$J$20</f>
        <v>5412</v>
      </c>
      <c r="E4" s="50">
        <v>2</v>
      </c>
      <c r="F4" s="51" t="str">
        <f>'N.Bystřice'!$L$1</f>
        <v>N.Bystřice</v>
      </c>
      <c r="G4" s="51">
        <f>'N.Bystřice'!$T$20</f>
        <v>4732</v>
      </c>
      <c r="I4" s="50">
        <v>2</v>
      </c>
      <c r="J4" s="51" t="str">
        <f>'6.ZŠ JH'!$B$22</f>
        <v>ZŠ JH Větrná</v>
      </c>
      <c r="K4" s="51">
        <f>'6.ZŠ JH'!$J$41</f>
        <v>3721</v>
      </c>
      <c r="M4" s="50">
        <v>2</v>
      </c>
      <c r="N4" s="51" t="str">
        <f>Slavonice!$L$22</f>
        <v>Slavonice</v>
      </c>
      <c r="O4" s="51">
        <f>Slavonice!$T$41</f>
        <v>4513</v>
      </c>
    </row>
    <row r="5" spans="1:15" ht="15.75">
      <c r="A5" s="50" t="s">
        <v>22</v>
      </c>
      <c r="B5" s="49" t="str">
        <f>'6.ZŠ JH'!$B$1</f>
        <v>ZŠ JH Větrná</v>
      </c>
      <c r="C5" s="48">
        <f>'6.ZŠ JH'!$J$20</f>
        <v>5228</v>
      </c>
      <c r="E5" s="50">
        <v>3</v>
      </c>
      <c r="F5" s="51" t="str">
        <f>'Dačice Kom.'!$L$1</f>
        <v>Dačice Kom.</v>
      </c>
      <c r="G5" s="51">
        <f>'Dačice Kom.'!$T$20</f>
        <v>4616</v>
      </c>
      <c r="I5" s="50">
        <v>3</v>
      </c>
      <c r="J5" s="51" t="str">
        <f>Slavonice!$B$22</f>
        <v>Slavonice</v>
      </c>
      <c r="K5" s="51">
        <f>Slavonice!$J$41</f>
        <v>3602</v>
      </c>
      <c r="M5" s="50">
        <v>3</v>
      </c>
      <c r="N5" s="51" t="str">
        <f>'N.Včelnice'!$L$22</f>
        <v>N.Včelnice</v>
      </c>
      <c r="O5" s="51">
        <f>'N.Včelnice'!$T$41</f>
        <v>3853</v>
      </c>
    </row>
    <row r="6" spans="1:15" ht="15.75">
      <c r="A6" s="50" t="s">
        <v>23</v>
      </c>
      <c r="B6" s="49" t="str">
        <f>'4.ZŠ JH'!$B$1</f>
        <v>4.ZŠ JH Vajgar</v>
      </c>
      <c r="C6" s="48">
        <f>'4.ZŠ JH'!$J$20</f>
        <v>4874</v>
      </c>
      <c r="E6" s="50">
        <v>4</v>
      </c>
      <c r="F6" s="51" t="str">
        <f>'2.ZŠ JH'!$L$1</f>
        <v>ZŠ JH Janderova</v>
      </c>
      <c r="G6" s="51">
        <f>'2.ZŠ JH'!$T$20</f>
        <v>4066</v>
      </c>
      <c r="I6" s="50">
        <v>4</v>
      </c>
      <c r="J6" s="51" t="str">
        <f>'N.Včelnice'!$B$22</f>
        <v>N.Včelnice</v>
      </c>
      <c r="K6" s="51">
        <f>'N.Včelnice'!$J$41</f>
        <v>3202</v>
      </c>
      <c r="M6" s="50">
        <v>4</v>
      </c>
      <c r="N6" s="51" t="str">
        <f>'4.ZŠ JH'!$L$22</f>
        <v>4.ZŠ JH Vajgar</v>
      </c>
      <c r="O6" s="51">
        <f>'4.ZŠ JH'!$T$41</f>
        <v>3380</v>
      </c>
    </row>
    <row r="7" spans="1:15" ht="15.75">
      <c r="A7" s="50" t="s">
        <v>24</v>
      </c>
      <c r="B7" s="49" t="str">
        <f>'5.ZŠ JH'!$B$1</f>
        <v>5.ZŠ JH Vajgar</v>
      </c>
      <c r="C7" s="48">
        <f>'5.ZŠ JH'!$J$20</f>
        <v>4670</v>
      </c>
      <c r="E7" s="50">
        <v>5</v>
      </c>
      <c r="F7" s="51" t="str">
        <f>'6.ZŠ JH'!$L$1</f>
        <v>ZŠ JH Větrná</v>
      </c>
      <c r="G7" s="51">
        <f>'6.ZŠ JH'!$T$20</f>
        <v>4021</v>
      </c>
      <c r="I7" s="50">
        <v>5</v>
      </c>
      <c r="J7" s="51" t="str">
        <f>'Č.Velenice'!$B$22</f>
        <v>Č.Velenice</v>
      </c>
      <c r="K7" s="51">
        <f>'Č.Velenice'!$J$41</f>
        <v>3013</v>
      </c>
      <c r="M7" s="50">
        <v>5</v>
      </c>
      <c r="N7" s="51" t="str">
        <f>'1.ZŠ JH'!$L$22</f>
        <v>ZŠ JH Štítného</v>
      </c>
      <c r="O7" s="51">
        <f>'1.ZŠ JH'!$T$41</f>
        <v>3300</v>
      </c>
    </row>
    <row r="8" spans="1:15" ht="15.75">
      <c r="A8" s="50" t="s">
        <v>25</v>
      </c>
      <c r="B8" s="49" t="str">
        <f>'N.Včelnice'!$B$1</f>
        <v>N.Včelnice</v>
      </c>
      <c r="C8" s="48">
        <f>'N.Včelnice'!$J$20</f>
        <v>4496</v>
      </c>
      <c r="E8" s="50">
        <v>6</v>
      </c>
      <c r="F8" s="51" t="str">
        <f>'5.ZŠ JH'!$L$1</f>
        <v>5.ZŠ JH Vajgar</v>
      </c>
      <c r="G8" s="51">
        <f>'5.ZŠ JH'!$T$20</f>
        <v>3912</v>
      </c>
      <c r="I8" s="50">
        <v>6</v>
      </c>
      <c r="J8" s="51" t="str">
        <f>'4.ZŠ JH'!$B$22</f>
        <v>4.ZŠ JH Vajgar</v>
      </c>
      <c r="K8" s="51">
        <f>'4.ZŠ JH'!$J$41</f>
        <v>2907</v>
      </c>
      <c r="M8" s="50">
        <v>6</v>
      </c>
      <c r="N8" s="51" t="str">
        <f>'2.ZŠ JH'!$L$22</f>
        <v>ZŠ JH Janderova</v>
      </c>
      <c r="O8" s="51">
        <f>'2.ZŠ JH'!$T$41</f>
        <v>3283</v>
      </c>
    </row>
    <row r="9" spans="1:15" ht="15.75">
      <c r="A9" s="50" t="s">
        <v>26</v>
      </c>
      <c r="B9" s="49" t="str">
        <f>'2.ZŠ JH'!$B$1</f>
        <v>ZŠJH Janderova</v>
      </c>
      <c r="C9" s="48">
        <f>'2.ZŠ JH'!$J$20</f>
        <v>1218</v>
      </c>
      <c r="E9" s="50"/>
      <c r="F9" s="51"/>
      <c r="G9" s="51"/>
      <c r="I9" s="50">
        <v>7</v>
      </c>
      <c r="J9" s="51" t="str">
        <f>'5.ZŠ JH'!$B$22</f>
        <v>5.ZŠ JH Vajgar</v>
      </c>
      <c r="K9" s="51">
        <f>'5.ZŠ JH'!$J$41</f>
        <v>2613</v>
      </c>
      <c r="M9" s="50">
        <v>7</v>
      </c>
      <c r="N9" s="51" t="str">
        <f>'5.ZŠ JH'!$L$22</f>
        <v>5.ZŠ JH Vajgar</v>
      </c>
      <c r="O9" s="51">
        <f>'5.ZŠ JH'!$T$41</f>
        <v>2910</v>
      </c>
    </row>
    <row r="10" spans="1:15" ht="15.75">
      <c r="A10" s="50"/>
      <c r="B10" s="49"/>
      <c r="C10" s="48"/>
      <c r="E10" s="50"/>
      <c r="F10" s="51"/>
      <c r="G10" s="51"/>
      <c r="I10" s="50">
        <v>8</v>
      </c>
      <c r="J10" s="51" t="str">
        <f>'1.ZŠ JH'!$B$22</f>
        <v>ZŠ JH Štítného</v>
      </c>
      <c r="K10" s="51">
        <f>'1.ZŠ JH'!$J$41</f>
        <v>1677</v>
      </c>
      <c r="M10" s="50">
        <v>8</v>
      </c>
      <c r="N10" s="51" t="str">
        <f>'Č.Velenice'!$L$22</f>
        <v>Č.Velenice</v>
      </c>
      <c r="O10" s="51">
        <f>'Č.Velenice'!$T$41</f>
        <v>2642</v>
      </c>
    </row>
    <row r="11" spans="1:15" ht="15.75">
      <c r="A11" s="50"/>
      <c r="B11" s="49"/>
      <c r="C11" s="48"/>
      <c r="E11" s="50"/>
      <c r="F11" s="51"/>
      <c r="G11" s="51"/>
      <c r="I11" s="50">
        <v>9</v>
      </c>
      <c r="J11" s="51" t="str">
        <f>'2.ZŠ JH'!$B$22</f>
        <v>ZŠ JH Janderova</v>
      </c>
      <c r="K11" s="51">
        <f>'2.ZŠ JH'!$J$41</f>
        <v>1466</v>
      </c>
      <c r="M11" s="50">
        <v>9</v>
      </c>
      <c r="N11" s="51" t="str">
        <f>'6.ZŠ JH'!$L$22</f>
        <v>ZŠ JH Větrná</v>
      </c>
      <c r="O11" s="51">
        <f>'6.ZŠ JH'!$T$41</f>
        <v>2446</v>
      </c>
    </row>
    <row r="12" spans="1:15" ht="15.75">
      <c r="A12" s="50"/>
      <c r="B12" s="49"/>
      <c r="C12" s="48"/>
      <c r="E12" s="50"/>
      <c r="F12" s="51"/>
      <c r="G12" s="51"/>
      <c r="I12" s="50"/>
      <c r="J12" s="51"/>
      <c r="K12" s="51"/>
      <c r="M12" s="50"/>
      <c r="N12" s="51"/>
      <c r="O12" s="51"/>
    </row>
    <row r="13" spans="1:15" ht="15.75">
      <c r="A13" s="50"/>
      <c r="B13" s="49" t="s">
        <v>323</v>
      </c>
      <c r="C13" s="48"/>
      <c r="E13" s="50"/>
      <c r="F13" s="51"/>
      <c r="G13" s="51"/>
      <c r="I13" s="50"/>
      <c r="J13" s="51"/>
      <c r="K13" s="51"/>
      <c r="M13" s="50"/>
      <c r="N13" s="51"/>
      <c r="O13" s="51"/>
    </row>
    <row r="14" spans="1:15" ht="15.75">
      <c r="A14" s="50"/>
      <c r="B14" s="49"/>
      <c r="C14" s="48"/>
      <c r="E14" s="50"/>
      <c r="F14" s="51"/>
      <c r="G14" s="51"/>
      <c r="I14" s="50"/>
      <c r="J14" s="51"/>
      <c r="K14" s="51"/>
      <c r="M14" s="50"/>
      <c r="N14" s="51"/>
      <c r="O14" s="51"/>
    </row>
    <row r="15" spans="1:15" ht="15.75">
      <c r="A15" s="62" t="s">
        <v>324</v>
      </c>
      <c r="B15" s="49" t="s">
        <v>326</v>
      </c>
      <c r="C15" s="64">
        <v>7.71</v>
      </c>
      <c r="E15" s="62" t="s">
        <v>324</v>
      </c>
      <c r="F15" s="51" t="s">
        <v>337</v>
      </c>
      <c r="G15" s="66">
        <v>8.37</v>
      </c>
      <c r="I15" s="62" t="s">
        <v>324</v>
      </c>
      <c r="J15" s="51" t="s">
        <v>347</v>
      </c>
      <c r="K15" s="66">
        <v>8.24</v>
      </c>
      <c r="M15" s="62" t="s">
        <v>324</v>
      </c>
      <c r="N15" s="51" t="s">
        <v>357</v>
      </c>
      <c r="O15" s="66">
        <v>8.8</v>
      </c>
    </row>
    <row r="16" spans="1:15" ht="15.75">
      <c r="A16" s="63">
        <v>1500</v>
      </c>
      <c r="B16" s="49" t="s">
        <v>327</v>
      </c>
      <c r="C16" s="64" t="s">
        <v>329</v>
      </c>
      <c r="E16" s="62" t="s">
        <v>336</v>
      </c>
      <c r="F16" s="51" t="s">
        <v>338</v>
      </c>
      <c r="G16" s="67" t="s">
        <v>339</v>
      </c>
      <c r="I16" s="62">
        <v>1000</v>
      </c>
      <c r="J16" s="51" t="s">
        <v>348</v>
      </c>
      <c r="K16" s="66" t="s">
        <v>349</v>
      </c>
      <c r="M16" s="63" t="s">
        <v>358</v>
      </c>
      <c r="N16" s="51" t="s">
        <v>359</v>
      </c>
      <c r="O16" s="67" t="s">
        <v>360</v>
      </c>
    </row>
    <row r="17" spans="1:15" ht="15.75">
      <c r="A17" s="63" t="s">
        <v>9</v>
      </c>
      <c r="B17" s="49" t="s">
        <v>328</v>
      </c>
      <c r="C17" s="65" t="s">
        <v>330</v>
      </c>
      <c r="E17" s="62" t="s">
        <v>9</v>
      </c>
      <c r="F17" s="49" t="s">
        <v>340</v>
      </c>
      <c r="G17" s="67" t="s">
        <v>341</v>
      </c>
      <c r="I17" s="62" t="s">
        <v>9</v>
      </c>
      <c r="J17" s="49" t="s">
        <v>350</v>
      </c>
      <c r="K17" s="66" t="s">
        <v>351</v>
      </c>
      <c r="M17" s="63" t="s">
        <v>9</v>
      </c>
      <c r="N17" s="49" t="s">
        <v>361</v>
      </c>
      <c r="O17" s="67" t="s">
        <v>362</v>
      </c>
    </row>
    <row r="18" spans="1:15" ht="15.75">
      <c r="A18" s="62" t="s">
        <v>10</v>
      </c>
      <c r="B18" s="49" t="s">
        <v>332</v>
      </c>
      <c r="C18" s="64" t="s">
        <v>331</v>
      </c>
      <c r="E18" s="63" t="s">
        <v>10</v>
      </c>
      <c r="F18" s="49" t="s">
        <v>342</v>
      </c>
      <c r="G18" s="67" t="s">
        <v>343</v>
      </c>
      <c r="I18" s="62" t="s">
        <v>10</v>
      </c>
      <c r="J18" s="49" t="s">
        <v>354</v>
      </c>
      <c r="K18" s="66" t="s">
        <v>352</v>
      </c>
      <c r="M18" s="62" t="s">
        <v>10</v>
      </c>
      <c r="N18" s="49" t="s">
        <v>363</v>
      </c>
      <c r="O18" s="67" t="s">
        <v>364</v>
      </c>
    </row>
    <row r="19" spans="1:15" ht="15.75">
      <c r="A19" s="63" t="s">
        <v>16</v>
      </c>
      <c r="B19" s="49" t="s">
        <v>333</v>
      </c>
      <c r="C19" s="64" t="s">
        <v>334</v>
      </c>
      <c r="E19" s="63" t="s">
        <v>16</v>
      </c>
      <c r="F19" s="51" t="s">
        <v>344</v>
      </c>
      <c r="G19" s="67" t="s">
        <v>345</v>
      </c>
      <c r="I19" s="62" t="s">
        <v>353</v>
      </c>
      <c r="J19" s="51" t="s">
        <v>355</v>
      </c>
      <c r="K19" s="66" t="s">
        <v>356</v>
      </c>
      <c r="M19" s="62" t="s">
        <v>353</v>
      </c>
      <c r="N19" s="57" t="s">
        <v>365</v>
      </c>
      <c r="O19" s="67" t="s">
        <v>366</v>
      </c>
    </row>
    <row r="20" spans="1:15" ht="15.75">
      <c r="A20" s="63" t="s">
        <v>325</v>
      </c>
      <c r="B20" s="49" t="s">
        <v>335</v>
      </c>
      <c r="C20" s="64">
        <v>29.88</v>
      </c>
      <c r="E20" s="62" t="s">
        <v>325</v>
      </c>
      <c r="F20" s="51" t="s">
        <v>346</v>
      </c>
      <c r="G20" s="66">
        <v>33.11</v>
      </c>
      <c r="I20" s="62" t="s">
        <v>325</v>
      </c>
      <c r="J20" s="51" t="s">
        <v>335</v>
      </c>
      <c r="K20" s="66">
        <v>32.7</v>
      </c>
      <c r="M20" s="68" t="s">
        <v>325</v>
      </c>
      <c r="N20" s="57" t="s">
        <v>335</v>
      </c>
      <c r="O20" s="67">
        <v>34.26</v>
      </c>
    </row>
    <row r="21" spans="1:13" ht="15.75">
      <c r="A21" s="50"/>
      <c r="B21" s="49"/>
      <c r="C21" s="48"/>
      <c r="E21" s="42"/>
      <c r="I21" s="42"/>
      <c r="M21" s="42"/>
    </row>
    <row r="22" spans="1:13" ht="16.5">
      <c r="A22" s="50"/>
      <c r="B22" s="49"/>
      <c r="C22" s="48"/>
      <c r="E22" s="42"/>
      <c r="I22" s="42"/>
      <c r="J22" s="45"/>
      <c r="M22" s="42"/>
    </row>
    <row r="23" spans="1:14" ht="16.5">
      <c r="A23" s="50"/>
      <c r="B23" s="49"/>
      <c r="C23" s="48"/>
      <c r="E23" s="42"/>
      <c r="I23" s="42"/>
      <c r="M23" s="42"/>
      <c r="N23" s="45"/>
    </row>
    <row r="24" spans="1:14" ht="16.5">
      <c r="A24" s="50"/>
      <c r="B24" s="69" t="s">
        <v>367</v>
      </c>
      <c r="C24" s="48"/>
      <c r="E24" s="42"/>
      <c r="I24" s="42"/>
      <c r="J24" s="45"/>
      <c r="M24" s="42"/>
      <c r="N24" s="45"/>
    </row>
    <row r="25" spans="1:13" ht="15.75">
      <c r="A25" s="50"/>
      <c r="B25" s="69" t="s">
        <v>368</v>
      </c>
      <c r="C25" s="48"/>
      <c r="E25" s="42"/>
      <c r="G25" s="48" t="s">
        <v>369</v>
      </c>
      <c r="I25" s="42"/>
      <c r="M25" s="42"/>
    </row>
    <row r="26" spans="2:14" ht="15.75">
      <c r="B26" s="48" t="s">
        <v>370</v>
      </c>
      <c r="F26" s="46"/>
      <c r="J26" s="46"/>
      <c r="N26" s="46"/>
    </row>
    <row r="27" spans="2:14" ht="15.75">
      <c r="B27" s="48" t="s">
        <v>371</v>
      </c>
      <c r="F27" s="46"/>
      <c r="J27" s="46"/>
      <c r="N27" s="46"/>
    </row>
    <row r="28" spans="2:14" ht="15.75">
      <c r="B28" s="69" t="s">
        <v>372</v>
      </c>
      <c r="F28" s="46"/>
      <c r="J28" s="46"/>
      <c r="N28" s="46"/>
    </row>
    <row r="31" ht="15.75">
      <c r="J31" s="48" t="s">
        <v>373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1"/>
  <sheetViews>
    <sheetView workbookViewId="0" topLeftCell="A19">
      <selection activeCell="L22" sqref="L22"/>
    </sheetView>
  </sheetViews>
  <sheetFormatPr defaultColWidth="9.00390625" defaultRowHeight="12.75"/>
  <cols>
    <col min="1" max="1" width="1.00390625" style="0" customWidth="1"/>
    <col min="2" max="2" width="7.50390625" style="0" customWidth="1"/>
    <col min="3" max="3" width="19.375" style="0" customWidth="1"/>
    <col min="4" max="4" width="1.37890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5.375" style="0" customWidth="1"/>
    <col min="9" max="9" width="7.00390625" style="0" customWidth="1"/>
    <col min="10" max="10" width="8.125" style="0" customWidth="1"/>
    <col min="11" max="11" width="1.00390625" style="0" customWidth="1"/>
    <col min="12" max="12" width="7.625" style="0" customWidth="1"/>
    <col min="13" max="13" width="20.625" style="0" customWidth="1"/>
    <col min="14" max="14" width="1.3789062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5.875" style="0" customWidth="1"/>
    <col min="19" max="19" width="6.625" style="0" customWidth="1"/>
    <col min="20" max="20" width="8.50390625" style="0" customWidth="1"/>
    <col min="21" max="21" width="1.625" style="0" customWidth="1"/>
  </cols>
  <sheetData>
    <row r="1" spans="2:16" ht="21" thickBot="1">
      <c r="B1" s="70" t="s">
        <v>374</v>
      </c>
      <c r="F1" s="1" t="s">
        <v>14</v>
      </c>
      <c r="L1" s="70" t="s">
        <v>375</v>
      </c>
      <c r="P1" s="1" t="s">
        <v>15</v>
      </c>
    </row>
    <row r="2" spans="2:20" ht="14.25" thickBot="1" thickTop="1">
      <c r="B2" s="2" t="s">
        <v>2</v>
      </c>
      <c r="C2" s="2" t="s">
        <v>3</v>
      </c>
      <c r="D2" s="3" t="s">
        <v>4</v>
      </c>
      <c r="E2" s="4"/>
      <c r="F2" s="5" t="s">
        <v>5</v>
      </c>
      <c r="G2" s="6"/>
      <c r="H2" s="5"/>
      <c r="I2" s="7" t="s">
        <v>6</v>
      </c>
      <c r="J2" s="8" t="s">
        <v>7</v>
      </c>
      <c r="L2" s="2" t="s">
        <v>2</v>
      </c>
      <c r="M2" s="2" t="s">
        <v>3</v>
      </c>
      <c r="N2" s="3" t="s">
        <v>4</v>
      </c>
      <c r="O2" s="4"/>
      <c r="P2" s="5" t="s">
        <v>5</v>
      </c>
      <c r="Q2" s="6"/>
      <c r="R2" s="5"/>
      <c r="S2" s="7" t="s">
        <v>6</v>
      </c>
      <c r="T2" s="8" t="s">
        <v>7</v>
      </c>
    </row>
    <row r="3" spans="2:20" ht="13.5" thickTop="1">
      <c r="B3" s="9">
        <v>60</v>
      </c>
      <c r="C3" s="2" t="s">
        <v>306</v>
      </c>
      <c r="D3" s="10"/>
      <c r="E3" s="11"/>
      <c r="F3" s="12"/>
      <c r="G3" s="12"/>
      <c r="H3" s="13">
        <v>9.08</v>
      </c>
      <c r="I3" s="14">
        <f>IF(OR(H3=0,H3&gt;11.26),0,TRUNC(58.015*(11.26-H3)^1.81))</f>
        <v>237</v>
      </c>
      <c r="J3" s="8">
        <f>SUM(I3:I5)-MIN(I3:I5)</f>
        <v>461</v>
      </c>
      <c r="L3" s="9">
        <v>60</v>
      </c>
      <c r="M3" s="2" t="s">
        <v>74</v>
      </c>
      <c r="N3" s="10"/>
      <c r="O3" s="11"/>
      <c r="P3" s="12"/>
      <c r="Q3" s="12"/>
      <c r="R3" s="13">
        <v>8.74</v>
      </c>
      <c r="S3" s="14">
        <f>IF(OR(R3=0,R3&gt;12.76),0,TRUNC(46.0849*(12.76-R3)^1.81))</f>
        <v>571</v>
      </c>
      <c r="T3" s="8">
        <f>SUM(S3:S5)-MIN(S3:S5)</f>
        <v>997</v>
      </c>
    </row>
    <row r="4" spans="2:20" ht="12.75">
      <c r="B4" s="15"/>
      <c r="C4" s="16" t="s">
        <v>73</v>
      </c>
      <c r="D4" s="17"/>
      <c r="E4" s="18"/>
      <c r="F4" s="19"/>
      <c r="G4" s="19"/>
      <c r="H4" s="20">
        <v>9.15</v>
      </c>
      <c r="I4" s="21">
        <f>IF(OR(H4=0,H4&gt;11.26),0,TRUNC(58.015*(11.26-H4)^1.81))</f>
        <v>224</v>
      </c>
      <c r="J4" s="22"/>
      <c r="L4" s="15"/>
      <c r="M4" s="16" t="s">
        <v>75</v>
      </c>
      <c r="N4" s="17"/>
      <c r="O4" s="18"/>
      <c r="P4" s="19"/>
      <c r="Q4" s="19"/>
      <c r="R4" s="20">
        <v>9.52</v>
      </c>
      <c r="S4" s="21">
        <f>IF(OR(R4=0,R4&gt;12.76),0,TRUNC(46.0849*(12.76-R4)^1.81))</f>
        <v>386</v>
      </c>
      <c r="T4" s="22"/>
    </row>
    <row r="5" spans="2:20" ht="13.5" thickBot="1">
      <c r="B5" s="15"/>
      <c r="C5" s="16"/>
      <c r="D5" s="17"/>
      <c r="E5" s="18"/>
      <c r="F5" s="19"/>
      <c r="G5" s="19"/>
      <c r="H5" s="20"/>
      <c r="I5" s="23">
        <f>IF(OR(H5=0,H5&gt;11.26),0,TRUNC(58.015*(11.26-H5)^1.81))</f>
        <v>0</v>
      </c>
      <c r="J5" s="22"/>
      <c r="L5" s="15"/>
      <c r="M5" s="16" t="s">
        <v>77</v>
      </c>
      <c r="N5" s="17"/>
      <c r="O5" s="18"/>
      <c r="P5" s="19"/>
      <c r="Q5" s="19"/>
      <c r="R5" s="20">
        <v>9.34</v>
      </c>
      <c r="S5" s="21">
        <f>IF(OR(R5=0,R5&gt;12.76),0,TRUNC(46.0849*(12.76-R5)^1.81))</f>
        <v>426</v>
      </c>
      <c r="T5" s="22"/>
    </row>
    <row r="6" spans="2:20" ht="13.5" thickTop="1">
      <c r="B6" s="9">
        <v>1500</v>
      </c>
      <c r="C6" s="2" t="s">
        <v>73</v>
      </c>
      <c r="D6" s="10"/>
      <c r="E6" s="11">
        <f>60*F6+H6</f>
        <v>353.36</v>
      </c>
      <c r="F6" s="12">
        <v>5</v>
      </c>
      <c r="G6" s="24" t="s">
        <v>8</v>
      </c>
      <c r="H6" s="25">
        <v>53.36</v>
      </c>
      <c r="I6" s="14">
        <f>IF(OR(E6=0,E6&gt;480),0,TRUNC(0.03768*(480-E6)^1.85))</f>
        <v>292</v>
      </c>
      <c r="J6" s="8">
        <f>SUM(I6:I8)-MIN(I6:I8)</f>
        <v>292</v>
      </c>
      <c r="L6" s="9">
        <v>800</v>
      </c>
      <c r="M6" s="2" t="s">
        <v>76</v>
      </c>
      <c r="N6" s="10"/>
      <c r="O6" s="26">
        <f>60*P6+R6</f>
        <v>197.56</v>
      </c>
      <c r="P6" s="12">
        <v>3</v>
      </c>
      <c r="Q6" s="24" t="s">
        <v>8</v>
      </c>
      <c r="R6" s="25">
        <v>17.56</v>
      </c>
      <c r="S6" s="14">
        <f>IF(OR(O6=0,O6&gt;254),0,TRUNC(0.11193*(254-O6)^1.88))</f>
        <v>219</v>
      </c>
      <c r="T6" s="8">
        <f>SUM(S6:S8)-MIN(S6:S8)</f>
        <v>683</v>
      </c>
    </row>
    <row r="7" spans="2:20" ht="12.75">
      <c r="B7" s="15"/>
      <c r="C7" s="16"/>
      <c r="D7" s="17"/>
      <c r="E7" s="18">
        <f>60*F7+H7</f>
        <v>0</v>
      </c>
      <c r="F7" s="19"/>
      <c r="G7" s="27" t="s">
        <v>8</v>
      </c>
      <c r="H7" s="28"/>
      <c r="I7" s="21">
        <f>IF(OR(E7=0,E7&gt;480),0,TRUNC(0.03768*(480-E7)^1.85))</f>
        <v>0</v>
      </c>
      <c r="J7" s="22"/>
      <c r="L7" s="15"/>
      <c r="M7" s="16" t="s">
        <v>77</v>
      </c>
      <c r="N7" s="17"/>
      <c r="O7" s="18">
        <f>60*P7+R7</f>
        <v>176.98</v>
      </c>
      <c r="P7" s="19">
        <v>2</v>
      </c>
      <c r="Q7" s="27" t="s">
        <v>8</v>
      </c>
      <c r="R7" s="28">
        <v>56.98</v>
      </c>
      <c r="S7" s="21">
        <f>IF(OR(O7=0,O7&gt;254),0,TRUNC(0.11193*(254-O7)^1.88))</f>
        <v>394</v>
      </c>
      <c r="T7" s="22"/>
    </row>
    <row r="8" spans="2:20" ht="13.5" thickBot="1">
      <c r="B8" s="15"/>
      <c r="C8" s="16"/>
      <c r="D8" s="17"/>
      <c r="E8" s="18">
        <f>60*F8+H8</f>
        <v>0</v>
      </c>
      <c r="F8" s="19"/>
      <c r="G8" s="29" t="s">
        <v>8</v>
      </c>
      <c r="H8" s="28"/>
      <c r="I8" s="21">
        <f>IF(OR(E8=0,E8&gt;480),0,TRUNC(0.03768*(480-E8)^1.85))</f>
        <v>0</v>
      </c>
      <c r="J8" s="22"/>
      <c r="L8" s="15"/>
      <c r="M8" s="16" t="s">
        <v>318</v>
      </c>
      <c r="N8" s="17"/>
      <c r="O8" s="18">
        <f>60*P8+R8</f>
        <v>188.68</v>
      </c>
      <c r="P8" s="19">
        <v>3</v>
      </c>
      <c r="Q8" s="29" t="s">
        <v>8</v>
      </c>
      <c r="R8" s="28">
        <v>8.68</v>
      </c>
      <c r="S8" s="21">
        <f>IF(OR(O8=0,O8&gt;254),0,TRUNC(0.11193*(254-O8)^1.88))</f>
        <v>289</v>
      </c>
      <c r="T8" s="22"/>
    </row>
    <row r="9" spans="2:20" ht="13.5" thickTop="1">
      <c r="B9" s="9" t="s">
        <v>9</v>
      </c>
      <c r="C9" s="2"/>
      <c r="D9" s="10"/>
      <c r="E9" s="11"/>
      <c r="F9" s="12"/>
      <c r="G9" s="12"/>
      <c r="H9" s="30"/>
      <c r="I9" s="14">
        <f>IF(H9=0,0,TRUNC(0.8465*(H9-75)^1.42))</f>
        <v>0</v>
      </c>
      <c r="J9" s="8">
        <f>SUM(I9:I11)-MIN(I9:I11)</f>
        <v>0</v>
      </c>
      <c r="L9" s="9" t="s">
        <v>9</v>
      </c>
      <c r="M9" s="2" t="s">
        <v>78</v>
      </c>
      <c r="N9" s="10"/>
      <c r="O9" s="11"/>
      <c r="P9" s="12"/>
      <c r="Q9" s="12"/>
      <c r="R9" s="30">
        <v>120</v>
      </c>
      <c r="S9" s="14">
        <f>IF(R9=0,0,TRUNC(1.84523*(R9-75)^1.348))</f>
        <v>312</v>
      </c>
      <c r="T9" s="8">
        <f>SUM(S9:S11)-MIN(S9:S11)</f>
        <v>772</v>
      </c>
    </row>
    <row r="10" spans="2:20" ht="12.75">
      <c r="B10" s="15"/>
      <c r="C10" s="16"/>
      <c r="D10" s="17"/>
      <c r="E10" s="18"/>
      <c r="F10" s="19"/>
      <c r="G10" s="19"/>
      <c r="H10" s="31"/>
      <c r="I10" s="21">
        <f>IF(H10=0,0,TRUNC(0.8465*(H10-75)^1.42))</f>
        <v>0</v>
      </c>
      <c r="J10" s="22"/>
      <c r="L10" s="15"/>
      <c r="M10" s="16" t="s">
        <v>318</v>
      </c>
      <c r="N10" s="17"/>
      <c r="O10" s="18"/>
      <c r="P10" s="19"/>
      <c r="Q10" s="19"/>
      <c r="R10" s="31">
        <v>135</v>
      </c>
      <c r="S10" s="21">
        <f>IF(R10=0,0,TRUNC(1.84523*(R10-75)^1.348))</f>
        <v>460</v>
      </c>
      <c r="T10" s="22"/>
    </row>
    <row r="11" spans="2:20" ht="13.5" thickBot="1">
      <c r="B11" s="15"/>
      <c r="C11" s="16"/>
      <c r="D11" s="17"/>
      <c r="E11" s="18"/>
      <c r="F11" s="19"/>
      <c r="G11" s="19"/>
      <c r="H11" s="31"/>
      <c r="I11" s="21">
        <f>IF(H11=0,0,TRUNC(0.8465*(H11-75)^1.42))</f>
        <v>0</v>
      </c>
      <c r="J11" s="22"/>
      <c r="L11" s="15"/>
      <c r="M11" s="16"/>
      <c r="N11" s="17"/>
      <c r="O11" s="18"/>
      <c r="P11" s="19"/>
      <c r="Q11" s="19"/>
      <c r="R11" s="31"/>
      <c r="S11" s="21">
        <f>IF(R11=0,0,TRUNC(1.84523*(R11-75)^1.348))</f>
        <v>0</v>
      </c>
      <c r="T11" s="22"/>
    </row>
    <row r="12" spans="2:20" ht="13.5" thickTop="1">
      <c r="B12" s="9" t="s">
        <v>10</v>
      </c>
      <c r="C12" s="2"/>
      <c r="D12" s="10"/>
      <c r="E12" s="11"/>
      <c r="F12" s="12"/>
      <c r="G12" s="12"/>
      <c r="H12" s="30"/>
      <c r="I12" s="14">
        <f>IF(H12=0,0,TRUNC(0.14354*(H12-220)^1.4))</f>
        <v>0</v>
      </c>
      <c r="J12" s="8">
        <f>SUM(I12:I14)-MIN(I12:I14)</f>
        <v>0</v>
      </c>
      <c r="L12" s="9" t="s">
        <v>10</v>
      </c>
      <c r="M12" s="2" t="s">
        <v>74</v>
      </c>
      <c r="N12" s="10"/>
      <c r="O12" s="11"/>
      <c r="P12" s="12"/>
      <c r="Q12" s="12"/>
      <c r="R12" s="30">
        <v>473</v>
      </c>
      <c r="S12" s="14">
        <f>IF(R12=0,0,TRUNC(0.188807*(R12-210)^1.41))</f>
        <v>487</v>
      </c>
      <c r="T12" s="8">
        <f>SUM(S12:S14)-MIN(S12:S14)</f>
        <v>816</v>
      </c>
    </row>
    <row r="13" spans="2:20" ht="12.75">
      <c r="B13" s="15"/>
      <c r="C13" s="16"/>
      <c r="D13" s="17"/>
      <c r="E13" s="18"/>
      <c r="F13" s="19"/>
      <c r="G13" s="19"/>
      <c r="H13" s="31"/>
      <c r="I13" s="21">
        <f>IF(H13=0,0,TRUNC(0.14354*(H13-220)^1.4))</f>
        <v>0</v>
      </c>
      <c r="J13" s="22"/>
      <c r="L13" s="15"/>
      <c r="M13" s="16" t="s">
        <v>76</v>
      </c>
      <c r="N13" s="17"/>
      <c r="O13" s="18"/>
      <c r="P13" s="19"/>
      <c r="Q13" s="19"/>
      <c r="R13" s="31">
        <v>323</v>
      </c>
      <c r="S13" s="21">
        <f>IF(R13=0,0,TRUNC(0.188807*(R13-210)^1.41))</f>
        <v>148</v>
      </c>
      <c r="T13" s="22"/>
    </row>
    <row r="14" spans="2:20" ht="13.5" thickBot="1">
      <c r="B14" s="15"/>
      <c r="C14" s="16"/>
      <c r="D14" s="17"/>
      <c r="E14" s="18"/>
      <c r="F14" s="19"/>
      <c r="G14" s="19"/>
      <c r="H14" s="31"/>
      <c r="I14" s="21">
        <f>IF(H14=0,0,TRUNC(0.14354*(H14-220)^1.4))</f>
        <v>0</v>
      </c>
      <c r="J14" s="22"/>
      <c r="L14" s="15"/>
      <c r="M14" s="16" t="s">
        <v>312</v>
      </c>
      <c r="N14" s="17"/>
      <c r="O14" s="18"/>
      <c r="P14" s="19"/>
      <c r="Q14" s="19"/>
      <c r="R14" s="31">
        <v>409</v>
      </c>
      <c r="S14" s="23">
        <f>IF(R14=0,0,TRUNC(0.188807*(R14-210)^1.41))</f>
        <v>329</v>
      </c>
      <c r="T14" s="22"/>
    </row>
    <row r="15" spans="2:20" ht="13.5" thickTop="1">
      <c r="B15" s="9" t="s">
        <v>16</v>
      </c>
      <c r="C15" s="2" t="s">
        <v>314</v>
      </c>
      <c r="D15" s="10"/>
      <c r="E15" s="11"/>
      <c r="F15" s="12"/>
      <c r="G15" s="12"/>
      <c r="H15" s="32">
        <v>9.65</v>
      </c>
      <c r="I15" s="14">
        <f>IF(H15=0,0,TRUNC(51.39*(H15-1.5)^1.05))</f>
        <v>465</v>
      </c>
      <c r="J15" s="8">
        <f>SUM(I15:I17)-MIN(I15:I17)</f>
        <v>465</v>
      </c>
      <c r="L15" s="9" t="s">
        <v>16</v>
      </c>
      <c r="M15" s="2"/>
      <c r="N15" s="10"/>
      <c r="O15" s="11"/>
      <c r="P15" s="12"/>
      <c r="Q15" s="12"/>
      <c r="R15" s="32"/>
      <c r="S15" s="14">
        <f>IF(R15=0,0,TRUNC(56.0211*(R15-1.5)^1.05))</f>
        <v>0</v>
      </c>
      <c r="T15" s="8">
        <f>SUM(S15:S17)-MIN(S15:S17)</f>
        <v>266</v>
      </c>
    </row>
    <row r="16" spans="2:20" ht="12.75">
      <c r="B16" s="15" t="s">
        <v>17</v>
      </c>
      <c r="C16" s="16"/>
      <c r="D16" s="17"/>
      <c r="E16" s="18"/>
      <c r="F16" s="19"/>
      <c r="G16" s="19"/>
      <c r="H16" s="33"/>
      <c r="I16" s="21">
        <f>IF(H16=0,0,TRUNC(51.39*(H16-1.5)^1.05))</f>
        <v>0</v>
      </c>
      <c r="J16" s="22"/>
      <c r="L16" s="15" t="s">
        <v>18</v>
      </c>
      <c r="M16" s="16" t="s">
        <v>79</v>
      </c>
      <c r="N16" s="17"/>
      <c r="O16" s="18"/>
      <c r="P16" s="19"/>
      <c r="Q16" s="19"/>
      <c r="R16" s="33">
        <v>5.92</v>
      </c>
      <c r="S16" s="21">
        <f>IF(R16=0,0,TRUNC(56.0211*(R16-1.5)^1.05))</f>
        <v>266</v>
      </c>
      <c r="T16" s="22"/>
    </row>
    <row r="17" spans="2:20" ht="13.5" thickBot="1">
      <c r="B17" s="15"/>
      <c r="C17" s="16"/>
      <c r="D17" s="17"/>
      <c r="E17" s="18"/>
      <c r="F17" s="19"/>
      <c r="G17" s="19"/>
      <c r="H17" s="33"/>
      <c r="I17" s="21">
        <f>IF(H17=0,0,TRUNC(51.39*(H17-1.5)^1.05))</f>
        <v>0</v>
      </c>
      <c r="J17" s="22"/>
      <c r="L17" s="15"/>
      <c r="M17" s="16"/>
      <c r="N17" s="17"/>
      <c r="O17" s="18"/>
      <c r="P17" s="19"/>
      <c r="Q17" s="19"/>
      <c r="R17" s="33"/>
      <c r="S17" s="23">
        <f>IF(R17=0,0,TRUNC(56.0211*(R17-1.5)^1.05))</f>
        <v>0</v>
      </c>
      <c r="T17" s="22"/>
    </row>
    <row r="18" spans="2:20" ht="13.5" thickTop="1">
      <c r="B18" s="9" t="s">
        <v>12</v>
      </c>
      <c r="C18" s="2" t="s">
        <v>41</v>
      </c>
      <c r="D18" s="10"/>
      <c r="E18" s="11"/>
      <c r="F18" s="12"/>
      <c r="G18" s="12"/>
      <c r="H18" s="13"/>
      <c r="I18" s="14">
        <f>IF(OR(H18=0,H18&gt;44),0,TRUNC(4.86338*(44-H18)^1.81))</f>
        <v>0</v>
      </c>
      <c r="J18" s="8">
        <f>SUM(I18:I19)-MIN(I18:I19)</f>
        <v>0</v>
      </c>
      <c r="L18" s="9" t="s">
        <v>12</v>
      </c>
      <c r="M18" s="2" t="s">
        <v>41</v>
      </c>
      <c r="N18" s="10"/>
      <c r="O18" s="11"/>
      <c r="P18" s="12"/>
      <c r="Q18" s="12"/>
      <c r="R18" s="13">
        <v>34.75</v>
      </c>
      <c r="S18" s="14">
        <f>IF(OR(R18=0,R18&gt;50),0,TRUNC(3.84286*(50-R18)^1.81))</f>
        <v>532</v>
      </c>
      <c r="T18" s="8">
        <f>SUM(S18:S19)-MIN(S18:S19)</f>
        <v>532</v>
      </c>
    </row>
    <row r="19" spans="2:20" ht="13.5" thickBot="1">
      <c r="B19" s="34"/>
      <c r="C19" s="16"/>
      <c r="D19" s="17"/>
      <c r="E19" s="18"/>
      <c r="F19" s="19"/>
      <c r="G19" s="19"/>
      <c r="H19" s="20"/>
      <c r="I19" s="21">
        <f>IF(OR(H19=0,H19&gt;44),0,TRUNC(4.86338*(44-H19)^1.81))</f>
        <v>0</v>
      </c>
      <c r="J19" s="22"/>
      <c r="L19" s="34"/>
      <c r="M19" s="16"/>
      <c r="N19" s="17"/>
      <c r="O19" s="18"/>
      <c r="P19" s="19"/>
      <c r="Q19" s="19"/>
      <c r="R19" s="20"/>
      <c r="S19" s="21">
        <f>IF(OR(R19=0,R19&gt;50),0,TRUNC(3.84286*(50-R19)^1.81))</f>
        <v>0</v>
      </c>
      <c r="T19" s="22"/>
    </row>
    <row r="20" spans="3:20" ht="13.5" thickTop="1">
      <c r="C20" s="30"/>
      <c r="D20" s="12"/>
      <c r="E20" s="12"/>
      <c r="F20" s="12"/>
      <c r="G20" s="12"/>
      <c r="H20" s="30"/>
      <c r="I20" s="35" t="s">
        <v>13</v>
      </c>
      <c r="J20" s="30">
        <f>SUM(J3:J19)</f>
        <v>1218</v>
      </c>
      <c r="M20" s="30"/>
      <c r="N20" s="12"/>
      <c r="O20" s="12"/>
      <c r="P20" s="12"/>
      <c r="Q20" s="12"/>
      <c r="R20" s="30"/>
      <c r="S20" s="35" t="s">
        <v>13</v>
      </c>
      <c r="T20" s="30">
        <f>SUM(T3:T19)</f>
        <v>4066</v>
      </c>
    </row>
    <row r="21" spans="2:9" ht="26.25">
      <c r="B21" s="41"/>
      <c r="I21" s="41"/>
    </row>
    <row r="22" spans="2:16" ht="21" thickBot="1">
      <c r="B22" s="70" t="s">
        <v>375</v>
      </c>
      <c r="F22" s="1" t="s">
        <v>0</v>
      </c>
      <c r="L22" s="70" t="s">
        <v>375</v>
      </c>
      <c r="P22" s="1" t="s">
        <v>1</v>
      </c>
    </row>
    <row r="23" spans="2:20" ht="14.25" thickBot="1" thickTop="1">
      <c r="B23" s="2" t="s">
        <v>2</v>
      </c>
      <c r="C23" s="2" t="s">
        <v>3</v>
      </c>
      <c r="D23" s="3" t="s">
        <v>4</v>
      </c>
      <c r="E23" s="4"/>
      <c r="F23" s="5" t="s">
        <v>5</v>
      </c>
      <c r="G23" s="6"/>
      <c r="H23" s="5"/>
      <c r="I23" s="7" t="s">
        <v>6</v>
      </c>
      <c r="J23" s="8" t="s">
        <v>7</v>
      </c>
      <c r="L23" s="2" t="s">
        <v>2</v>
      </c>
      <c r="M23" s="2" t="s">
        <v>3</v>
      </c>
      <c r="N23" s="3" t="s">
        <v>4</v>
      </c>
      <c r="O23" s="4"/>
      <c r="P23" s="5" t="s">
        <v>5</v>
      </c>
      <c r="Q23" s="6"/>
      <c r="R23" s="5"/>
      <c r="S23" s="7" t="s">
        <v>6</v>
      </c>
      <c r="T23" s="8" t="s">
        <v>7</v>
      </c>
    </row>
    <row r="24" spans="2:20" ht="13.5" thickTop="1">
      <c r="B24" s="9">
        <v>60</v>
      </c>
      <c r="C24" s="2" t="s">
        <v>83</v>
      </c>
      <c r="D24" s="10"/>
      <c r="E24" s="11"/>
      <c r="F24" s="12"/>
      <c r="G24" s="12"/>
      <c r="H24" s="13">
        <v>9.2</v>
      </c>
      <c r="I24" s="14">
        <f>IF(OR(H24=0,H24&gt;11.26),0,TRUNC(58.015*(11.26-H24)^1.81))</f>
        <v>214</v>
      </c>
      <c r="J24" s="8">
        <f>SUM(I24:I26)-MIN(I24:I26)</f>
        <v>373</v>
      </c>
      <c r="L24" s="9">
        <v>60</v>
      </c>
      <c r="M24" s="2"/>
      <c r="N24" s="10"/>
      <c r="O24" s="11"/>
      <c r="P24" s="12"/>
      <c r="Q24" s="12"/>
      <c r="R24" s="13"/>
      <c r="S24" s="14">
        <f>IF(OR(R24=0,R24&gt;12.76),0,TRUNC(46.0849*(12.76-R24)^1.81))</f>
        <v>0</v>
      </c>
      <c r="T24" s="8">
        <f>SUM(S24:S26)-MIN(S24:S26)</f>
        <v>964</v>
      </c>
    </row>
    <row r="25" spans="2:20" ht="12.75">
      <c r="B25" s="15"/>
      <c r="C25" s="16" t="s">
        <v>297</v>
      </c>
      <c r="D25" s="17"/>
      <c r="E25" s="18"/>
      <c r="F25" s="19"/>
      <c r="G25" s="19"/>
      <c r="H25" s="20">
        <v>9.51</v>
      </c>
      <c r="I25" s="21">
        <f>IF(OR(H25=0,H25&gt;11.26),0,TRUNC(58.015*(11.26-H25)^1.81))</f>
        <v>159</v>
      </c>
      <c r="J25" s="22"/>
      <c r="L25" s="15"/>
      <c r="M25" s="16" t="s">
        <v>85</v>
      </c>
      <c r="N25" s="17"/>
      <c r="O25" s="18"/>
      <c r="P25" s="19"/>
      <c r="Q25" s="19"/>
      <c r="R25" s="20">
        <v>8.81</v>
      </c>
      <c r="S25" s="21">
        <f>IF(OR(R25=0,R25&gt;12.76),0,TRUNC(46.0849*(12.76-R25)^1.81))</f>
        <v>553</v>
      </c>
      <c r="T25" s="22"/>
    </row>
    <row r="26" spans="2:20" ht="13.5" thickBot="1">
      <c r="B26" s="15"/>
      <c r="C26" s="16"/>
      <c r="D26" s="17"/>
      <c r="E26" s="18"/>
      <c r="F26" s="19"/>
      <c r="G26" s="19"/>
      <c r="H26" s="20"/>
      <c r="I26" s="23">
        <f>IF(OR(H26=0,H26&gt;11.26),0,TRUNC(58.015*(11.26-H26)^1.81))</f>
        <v>0</v>
      </c>
      <c r="J26" s="22"/>
      <c r="L26" s="15"/>
      <c r="M26" s="16" t="s">
        <v>299</v>
      </c>
      <c r="N26" s="17"/>
      <c r="O26" s="18"/>
      <c r="P26" s="19"/>
      <c r="Q26" s="19"/>
      <c r="R26" s="20">
        <v>9.41</v>
      </c>
      <c r="S26" s="21">
        <f>IF(OR(R26=0,R26&gt;12.76),0,TRUNC(46.0849*(12.76-R26)^1.81))</f>
        <v>411</v>
      </c>
      <c r="T26" s="22"/>
    </row>
    <row r="27" spans="2:20" ht="13.5" thickTop="1">
      <c r="B27" s="9">
        <v>1000</v>
      </c>
      <c r="C27" s="2" t="s">
        <v>82</v>
      </c>
      <c r="D27" s="10"/>
      <c r="E27" s="11">
        <f>60*F27+H27</f>
        <v>226.46</v>
      </c>
      <c r="F27" s="12">
        <v>3</v>
      </c>
      <c r="G27" s="24" t="s">
        <v>8</v>
      </c>
      <c r="H27" s="25">
        <v>46.46</v>
      </c>
      <c r="I27" s="14">
        <f>IF(OR(E27=0,E27&gt;305.5),0,TRUNC(0.08713*(305.5-E27)^1.85))</f>
        <v>282</v>
      </c>
      <c r="J27" s="8">
        <f>SUM(I27:I29)-MIN(I27:I29)</f>
        <v>282</v>
      </c>
      <c r="L27" s="9">
        <v>600</v>
      </c>
      <c r="M27" s="2" t="s">
        <v>84</v>
      </c>
      <c r="N27" s="10"/>
      <c r="O27" s="26">
        <f>60*P27+R27</f>
        <v>136.18</v>
      </c>
      <c r="P27" s="12">
        <v>2</v>
      </c>
      <c r="Q27" s="24" t="s">
        <v>8</v>
      </c>
      <c r="R27" s="25">
        <v>16.18</v>
      </c>
      <c r="S27" s="14">
        <f>IF(OR(O27=0,O27&gt;185),0,TRUNC(0.19889*(185-O27)^1.88))</f>
        <v>297</v>
      </c>
      <c r="T27" s="8">
        <f>SUM(S27:S29)-MIN(S27:S29)</f>
        <v>622</v>
      </c>
    </row>
    <row r="28" spans="2:20" ht="12.75">
      <c r="B28" s="15"/>
      <c r="C28" s="16"/>
      <c r="D28" s="17"/>
      <c r="E28" s="18">
        <f>60*F28+H28</f>
        <v>0</v>
      </c>
      <c r="F28" s="19"/>
      <c r="G28" s="27" t="s">
        <v>8</v>
      </c>
      <c r="H28" s="28"/>
      <c r="I28" s="21">
        <f>IF(OR(E28=0,E28&gt;305.5),0,TRUNC(0.08713*(305.5-E28)^1.85))</f>
        <v>0</v>
      </c>
      <c r="J28" s="22"/>
      <c r="L28" s="15"/>
      <c r="M28" s="16" t="s">
        <v>86</v>
      </c>
      <c r="N28" s="17"/>
      <c r="O28" s="18">
        <f>60*P28+R28</f>
        <v>133.74</v>
      </c>
      <c r="P28" s="19">
        <v>2</v>
      </c>
      <c r="Q28" s="27" t="s">
        <v>8</v>
      </c>
      <c r="R28" s="28">
        <v>13.74</v>
      </c>
      <c r="S28" s="21">
        <f>IF(OR(O28=0,O28&gt;185),0,TRUNC(0.19889*(185-O28)^1.88))</f>
        <v>325</v>
      </c>
      <c r="T28" s="22"/>
    </row>
    <row r="29" spans="2:20" ht="13.5" thickBot="1">
      <c r="B29" s="15"/>
      <c r="C29" s="16"/>
      <c r="D29" s="17"/>
      <c r="E29" s="18">
        <f>60*F29+H29</f>
        <v>0</v>
      </c>
      <c r="F29" s="19"/>
      <c r="G29" s="29" t="s">
        <v>8</v>
      </c>
      <c r="H29" s="28"/>
      <c r="I29" s="21">
        <f>IF(OR(E29=0,E29&gt;305.5),0,TRUNC(0.08713*(305.5-E29)^1.85))</f>
        <v>0</v>
      </c>
      <c r="J29" s="22"/>
      <c r="L29" s="15"/>
      <c r="M29" s="16"/>
      <c r="N29" s="17"/>
      <c r="O29" s="18">
        <f>60*P29+R29</f>
        <v>0</v>
      </c>
      <c r="P29" s="19"/>
      <c r="Q29" s="29" t="s">
        <v>8</v>
      </c>
      <c r="R29" s="28"/>
      <c r="S29" s="21">
        <f>IF(OR(O29=0,O29&gt;185),0,TRUNC(0.19889*(185-O29)^1.88))</f>
        <v>0</v>
      </c>
      <c r="T29" s="22"/>
    </row>
    <row r="30" spans="2:20" ht="13.5" thickTop="1">
      <c r="B30" s="9" t="s">
        <v>9</v>
      </c>
      <c r="C30" s="2" t="s">
        <v>83</v>
      </c>
      <c r="D30" s="10"/>
      <c r="E30" s="11"/>
      <c r="F30" s="12"/>
      <c r="G30" s="12"/>
      <c r="H30" s="30">
        <v>135</v>
      </c>
      <c r="I30" s="14">
        <v>283</v>
      </c>
      <c r="J30" s="8">
        <f>SUM(I30:I32)-MIN(I30:I32)</f>
        <v>283</v>
      </c>
      <c r="L30" s="9" t="s">
        <v>9</v>
      </c>
      <c r="M30" s="2" t="s">
        <v>84</v>
      </c>
      <c r="N30" s="10"/>
      <c r="O30" s="11"/>
      <c r="P30" s="12"/>
      <c r="Q30" s="12"/>
      <c r="R30" s="30">
        <v>100</v>
      </c>
      <c r="S30" s="14">
        <f>IF(R30=0,0,TRUNC(1.84523*(R30-75)^1.348))</f>
        <v>141</v>
      </c>
      <c r="T30" s="8">
        <f>SUM(S30:S32)-MIN(S30:S32)</f>
        <v>407</v>
      </c>
    </row>
    <row r="31" spans="2:20" ht="12.75">
      <c r="B31" s="15"/>
      <c r="C31" s="16"/>
      <c r="D31" s="17"/>
      <c r="E31" s="18"/>
      <c r="F31" s="19"/>
      <c r="G31" s="19"/>
      <c r="H31" s="31"/>
      <c r="I31" s="21">
        <f>IF(H31=0,0,TRUNC(0.8465*(H31-75)^1.42))</f>
        <v>0</v>
      </c>
      <c r="J31" s="22"/>
      <c r="L31" s="15"/>
      <c r="M31" s="16" t="s">
        <v>88</v>
      </c>
      <c r="N31" s="17"/>
      <c r="O31" s="18"/>
      <c r="P31" s="19"/>
      <c r="Q31" s="19"/>
      <c r="R31" s="31">
        <v>115</v>
      </c>
      <c r="S31" s="21">
        <f>IF(R31=0,0,TRUNC(1.84523*(R31-75)^1.348))</f>
        <v>266</v>
      </c>
      <c r="T31" s="22"/>
    </row>
    <row r="32" spans="2:20" ht="13.5" thickBot="1">
      <c r="B32" s="15"/>
      <c r="C32" s="16"/>
      <c r="D32" s="17"/>
      <c r="E32" s="18"/>
      <c r="F32" s="19"/>
      <c r="G32" s="19"/>
      <c r="H32" s="31"/>
      <c r="I32" s="21">
        <f>IF(H32=0,0,TRUNC(0.8465*(H32-75)^1.42))</f>
        <v>0</v>
      </c>
      <c r="J32" s="22"/>
      <c r="L32" s="15"/>
      <c r="M32" s="16"/>
      <c r="N32" s="17"/>
      <c r="O32" s="18"/>
      <c r="P32" s="19"/>
      <c r="Q32" s="19"/>
      <c r="R32" s="31"/>
      <c r="S32" s="21">
        <f>IF(R32=0,0,TRUNC(1.84523*(R32-75)^1.348))</f>
        <v>0</v>
      </c>
      <c r="T32" s="22"/>
    </row>
    <row r="33" spans="2:20" ht="13.5" thickTop="1">
      <c r="B33" s="9" t="s">
        <v>10</v>
      </c>
      <c r="C33" s="2" t="s">
        <v>80</v>
      </c>
      <c r="D33" s="10"/>
      <c r="E33" s="11"/>
      <c r="F33" s="12"/>
      <c r="G33" s="12"/>
      <c r="H33" s="30">
        <v>340</v>
      </c>
      <c r="I33" s="14">
        <f>IF(H33=0,0,TRUNC(0.14354*(H33-220)^1.4))</f>
        <v>116</v>
      </c>
      <c r="J33" s="8">
        <f>SUM(I33:I35)-MIN(I33:I35)</f>
        <v>199</v>
      </c>
      <c r="L33" s="9" t="s">
        <v>10</v>
      </c>
      <c r="M33" s="2" t="s">
        <v>87</v>
      </c>
      <c r="N33" s="10"/>
      <c r="O33" s="11"/>
      <c r="P33" s="12"/>
      <c r="Q33" s="12"/>
      <c r="R33" s="30">
        <v>364</v>
      </c>
      <c r="S33" s="14">
        <f>IF(R33=0,0,TRUNC(0.188807*(R33-210)^1.41))</f>
        <v>229</v>
      </c>
      <c r="T33" s="8">
        <f>SUM(S33:S35)-MIN(S33:S35)</f>
        <v>460</v>
      </c>
    </row>
    <row r="34" spans="2:20" ht="12.75">
      <c r="B34" s="15"/>
      <c r="C34" s="16" t="s">
        <v>81</v>
      </c>
      <c r="D34" s="17"/>
      <c r="E34" s="18"/>
      <c r="F34" s="19"/>
      <c r="G34" s="19"/>
      <c r="H34" s="31">
        <v>314</v>
      </c>
      <c r="I34" s="21">
        <f>IF(H34=0,0,TRUNC(0.14354*(H34-220)^1.4))</f>
        <v>83</v>
      </c>
      <c r="J34" s="22"/>
      <c r="L34" s="15"/>
      <c r="M34" s="16" t="s">
        <v>85</v>
      </c>
      <c r="N34" s="17"/>
      <c r="O34" s="18"/>
      <c r="P34" s="19"/>
      <c r="Q34" s="19"/>
      <c r="R34" s="31">
        <v>365</v>
      </c>
      <c r="S34" s="21">
        <f>IF(R34=0,0,TRUNC(0.188807*(R34-210)^1.41))</f>
        <v>231</v>
      </c>
      <c r="T34" s="22"/>
    </row>
    <row r="35" spans="2:20" ht="13.5" thickBot="1">
      <c r="B35" s="15"/>
      <c r="C35" s="16"/>
      <c r="D35" s="17"/>
      <c r="E35" s="18"/>
      <c r="F35" s="19"/>
      <c r="G35" s="19"/>
      <c r="H35" s="31"/>
      <c r="I35" s="21">
        <f>IF(H35=0,0,TRUNC(0.14354*(H35-220)^1.4))</f>
        <v>0</v>
      </c>
      <c r="J35" s="22"/>
      <c r="L35" s="15"/>
      <c r="M35" s="16"/>
      <c r="N35" s="17"/>
      <c r="O35" s="18"/>
      <c r="P35" s="19"/>
      <c r="Q35" s="19"/>
      <c r="R35" s="31"/>
      <c r="S35" s="21">
        <f>IF(R35=0,0,TRUNC(0.188807*(R35-210)^1.41))</f>
        <v>0</v>
      </c>
      <c r="T35" s="22"/>
    </row>
    <row r="36" spans="2:20" ht="13.5" thickTop="1">
      <c r="B36" s="9"/>
      <c r="C36" s="2" t="s">
        <v>81</v>
      </c>
      <c r="D36" s="10"/>
      <c r="E36" s="11"/>
      <c r="F36" s="12"/>
      <c r="G36" s="12"/>
      <c r="H36" s="32">
        <v>37.18</v>
      </c>
      <c r="I36" s="14">
        <f>IF(H36=0,0,TRUNC(5.33*(H36-10)^1.1))</f>
        <v>201</v>
      </c>
      <c r="J36" s="8">
        <f>SUM(I36:I38)-MIN(I36:I38)</f>
        <v>201</v>
      </c>
      <c r="L36" s="9"/>
      <c r="M36" s="2" t="s">
        <v>88</v>
      </c>
      <c r="N36" s="10"/>
      <c r="O36" s="11"/>
      <c r="P36" s="12"/>
      <c r="Q36" s="12"/>
      <c r="R36" s="32">
        <v>28.75</v>
      </c>
      <c r="S36" s="14">
        <f>IF(R36=0,0,TRUNC(7.86*(R36-8)^1.1))</f>
        <v>220</v>
      </c>
      <c r="T36" s="8">
        <f>SUM(S36:S38)-MIN(S36:S38)</f>
        <v>425</v>
      </c>
    </row>
    <row r="37" spans="2:20" ht="12.75">
      <c r="B37" s="15" t="s">
        <v>11</v>
      </c>
      <c r="C37" s="16"/>
      <c r="D37" s="17"/>
      <c r="E37" s="18"/>
      <c r="F37" s="19"/>
      <c r="G37" s="19"/>
      <c r="H37" s="33"/>
      <c r="I37" s="21">
        <f>IF(H37=0,0,TRUNC(5.33*(H37-10)^1.1))</f>
        <v>0</v>
      </c>
      <c r="J37" s="22"/>
      <c r="L37" s="15" t="s">
        <v>11</v>
      </c>
      <c r="M37" s="16" t="s">
        <v>86</v>
      </c>
      <c r="N37" s="17"/>
      <c r="O37" s="18"/>
      <c r="P37" s="19"/>
      <c r="Q37" s="19"/>
      <c r="R37" s="33">
        <v>27.46</v>
      </c>
      <c r="S37" s="21">
        <f>IF(R37=0,0,TRUNC(7.86*(R37-8)^1.1))</f>
        <v>205</v>
      </c>
      <c r="T37" s="22"/>
    </row>
    <row r="38" spans="2:20" ht="13.5" thickBot="1">
      <c r="B38" s="15"/>
      <c r="C38" s="16"/>
      <c r="D38" s="17"/>
      <c r="E38" s="18"/>
      <c r="F38" s="19"/>
      <c r="G38" s="19"/>
      <c r="H38" s="33"/>
      <c r="I38" s="21">
        <f>IF(H38=0,0,TRUNC(5.33*(H38-10)^1.1))</f>
        <v>0</v>
      </c>
      <c r="J38" s="22"/>
      <c r="L38" s="15"/>
      <c r="M38" s="16"/>
      <c r="N38" s="17"/>
      <c r="O38" s="18"/>
      <c r="P38" s="19"/>
      <c r="Q38" s="19"/>
      <c r="R38" s="33"/>
      <c r="S38" s="21">
        <f>IF(R38=0,0,TRUNC(7.86*(R38-8)^1.1))</f>
        <v>0</v>
      </c>
      <c r="T38" s="22"/>
    </row>
    <row r="39" spans="2:20" ht="13.5" thickTop="1">
      <c r="B39" s="9" t="s">
        <v>12</v>
      </c>
      <c r="C39" s="2" t="s">
        <v>41</v>
      </c>
      <c r="D39" s="10"/>
      <c r="E39" s="11"/>
      <c r="F39" s="12"/>
      <c r="G39" s="12"/>
      <c r="H39" s="13">
        <v>37.89</v>
      </c>
      <c r="I39" s="14">
        <f>IF(OR(H39=0,H39&gt;44),0,TRUNC(4.86338*(44-H39)^1.81))</f>
        <v>128</v>
      </c>
      <c r="J39" s="8">
        <f>SUM(I39:I40)-MIN(I39:I40)</f>
        <v>128</v>
      </c>
      <c r="L39" s="9" t="s">
        <v>12</v>
      </c>
      <c r="M39" s="2" t="s">
        <v>41</v>
      </c>
      <c r="N39" s="10"/>
      <c r="O39" s="11"/>
      <c r="P39" s="12"/>
      <c r="Q39" s="12"/>
      <c r="R39" s="13">
        <v>36.89</v>
      </c>
      <c r="S39" s="14">
        <f>IF(OR(R39=0,R39&gt;50),0,TRUNC(3.84286*(50-R39)^1.81))</f>
        <v>405</v>
      </c>
      <c r="T39" s="8">
        <f>SUM(S39:S40)-MIN(S39:S40)</f>
        <v>405</v>
      </c>
    </row>
    <row r="40" spans="2:20" ht="13.5" thickBot="1">
      <c r="B40" s="34"/>
      <c r="C40" s="16"/>
      <c r="D40" s="17"/>
      <c r="E40" s="18"/>
      <c r="F40" s="19"/>
      <c r="G40" s="19"/>
      <c r="H40" s="20"/>
      <c r="I40" s="21">
        <f>IF(OR(H40=0,H40&gt;44),0,TRUNC(4.86338*(44-H40)^1.81))</f>
        <v>0</v>
      </c>
      <c r="J40" s="22"/>
      <c r="L40" s="34"/>
      <c r="M40" s="16"/>
      <c r="N40" s="17"/>
      <c r="O40" s="18"/>
      <c r="P40" s="19"/>
      <c r="Q40" s="19"/>
      <c r="R40" s="20"/>
      <c r="S40" s="21">
        <f>IF(OR(R40=0,R40&gt;50),0,TRUNC(3.84286*(50-R40)^1.81))</f>
        <v>0</v>
      </c>
      <c r="T40" s="22"/>
    </row>
    <row r="41" spans="3:20" ht="13.5" thickTop="1">
      <c r="C41" s="30"/>
      <c r="D41" s="12"/>
      <c r="E41" s="12"/>
      <c r="F41" s="12"/>
      <c r="G41" s="12"/>
      <c r="H41" s="30"/>
      <c r="I41" s="35" t="s">
        <v>13</v>
      </c>
      <c r="J41" s="30">
        <f>SUM(J24:J40)</f>
        <v>1466</v>
      </c>
      <c r="M41" s="30"/>
      <c r="N41" s="12"/>
      <c r="O41" s="12"/>
      <c r="P41" s="12"/>
      <c r="Q41" s="12"/>
      <c r="R41" s="30"/>
      <c r="S41" s="35" t="s">
        <v>13</v>
      </c>
      <c r="T41" s="30">
        <f>SUM(T24:T40)</f>
        <v>3283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2"/>
  <sheetViews>
    <sheetView workbookViewId="0" topLeftCell="A1">
      <selection activeCell="L22" sqref="L22"/>
    </sheetView>
  </sheetViews>
  <sheetFormatPr defaultColWidth="9.00390625" defaultRowHeight="12.75"/>
  <cols>
    <col min="1" max="1" width="1.00390625" style="0" customWidth="1"/>
    <col min="2" max="2" width="6.50390625" style="0" customWidth="1"/>
    <col min="3" max="3" width="21.125" style="0" customWidth="1"/>
    <col min="4" max="4" width="2.00390625" style="0" customWidth="1"/>
    <col min="5" max="5" width="0.37109375" style="0" customWidth="1"/>
    <col min="6" max="6" width="3.125" style="0" customWidth="1"/>
    <col min="7" max="7" width="1.00390625" style="0" customWidth="1"/>
    <col min="8" max="8" width="6.375" style="0" customWidth="1"/>
    <col min="9" max="9" width="6.125" style="0" customWidth="1"/>
    <col min="10" max="10" width="6.875" style="0" customWidth="1"/>
    <col min="11" max="11" width="1.00390625" style="0" customWidth="1"/>
    <col min="12" max="12" width="6.50390625" style="0" customWidth="1"/>
    <col min="13" max="13" width="21.875" style="0" customWidth="1"/>
    <col min="14" max="14" width="1.0039062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6.50390625" style="0" customWidth="1"/>
    <col min="19" max="19" width="6.375" style="0" customWidth="1"/>
    <col min="20" max="20" width="7.125" style="0" customWidth="1"/>
    <col min="21" max="21" width="1.625" style="0" customWidth="1"/>
  </cols>
  <sheetData>
    <row r="1" spans="2:16" ht="21" thickBot="1">
      <c r="B1" s="71" t="s">
        <v>376</v>
      </c>
      <c r="F1" s="1" t="s">
        <v>14</v>
      </c>
      <c r="L1" s="71" t="s">
        <v>376</v>
      </c>
      <c r="P1" s="1" t="s">
        <v>15</v>
      </c>
    </row>
    <row r="2" spans="2:20" ht="14.25" thickBot="1" thickTop="1">
      <c r="B2" s="2" t="s">
        <v>2</v>
      </c>
      <c r="C2" s="2" t="s">
        <v>3</v>
      </c>
      <c r="D2" s="3" t="s">
        <v>4</v>
      </c>
      <c r="E2" s="4"/>
      <c r="F2" s="5" t="s">
        <v>5</v>
      </c>
      <c r="G2" s="6"/>
      <c r="H2" s="5"/>
      <c r="I2" s="7" t="s">
        <v>6</v>
      </c>
      <c r="J2" s="8" t="s">
        <v>7</v>
      </c>
      <c r="L2" s="2" t="s">
        <v>2</v>
      </c>
      <c r="M2" s="2" t="s">
        <v>3</v>
      </c>
      <c r="N2" s="3" t="s">
        <v>4</v>
      </c>
      <c r="O2" s="4"/>
      <c r="P2" s="5" t="s">
        <v>5</v>
      </c>
      <c r="Q2" s="6"/>
      <c r="R2" s="5"/>
      <c r="S2" s="7" t="s">
        <v>6</v>
      </c>
      <c r="T2" s="8" t="s">
        <v>7</v>
      </c>
    </row>
    <row r="3" spans="2:20" ht="13.5" thickTop="1">
      <c r="B3" s="9">
        <v>60</v>
      </c>
      <c r="C3" s="2" t="s">
        <v>32</v>
      </c>
      <c r="D3" s="10"/>
      <c r="E3" s="11"/>
      <c r="F3" s="12"/>
      <c r="G3" s="12"/>
      <c r="H3" s="38">
        <v>8.68</v>
      </c>
      <c r="I3" s="14">
        <f>IF(OR(H3=0,H3&gt;11.26),0,TRUNC(58.015*(11.26-H3)^1.81))</f>
        <v>322</v>
      </c>
      <c r="J3" s="8">
        <f>SUM(I3:I5)-MIN(I3:I5)</f>
        <v>1069</v>
      </c>
      <c r="L3" s="9">
        <v>60</v>
      </c>
      <c r="M3" s="2" t="s">
        <v>42</v>
      </c>
      <c r="N3" s="10"/>
      <c r="O3" s="11"/>
      <c r="P3" s="12"/>
      <c r="Q3" s="12"/>
      <c r="R3" s="13">
        <v>9.6</v>
      </c>
      <c r="S3" s="14">
        <f>IF(OR(R3=0,R3&gt;12.76),0,TRUNC(46.0849*(12.76-R3)^1.81))</f>
        <v>369</v>
      </c>
      <c r="T3" s="8">
        <f>SUM(S3:S5)-MIN(S3:S5)</f>
        <v>845</v>
      </c>
    </row>
    <row r="4" spans="2:20" ht="12.75">
      <c r="B4" s="15"/>
      <c r="C4" s="16" t="s">
        <v>33</v>
      </c>
      <c r="D4" s="17"/>
      <c r="E4" s="18"/>
      <c r="F4" s="19"/>
      <c r="G4" s="19"/>
      <c r="H4" s="39">
        <v>7.99</v>
      </c>
      <c r="I4" s="21">
        <f>IF(OR(H4=0,H4&gt;11.26),0,TRUNC(58.015*(11.26-H4)^1.81))</f>
        <v>495</v>
      </c>
      <c r="J4" s="22"/>
      <c r="L4" s="15"/>
      <c r="M4" s="16" t="s">
        <v>43</v>
      </c>
      <c r="N4" s="17"/>
      <c r="O4" s="18"/>
      <c r="P4" s="19"/>
      <c r="Q4" s="19"/>
      <c r="R4" s="20">
        <v>9.51</v>
      </c>
      <c r="S4" s="21">
        <f>IF(OR(R4=0,R4&gt;12.76),0,TRUNC(46.0849*(12.76-R4)^1.81))</f>
        <v>389</v>
      </c>
      <c r="T4" s="22"/>
    </row>
    <row r="5" spans="2:20" ht="13.5" thickBot="1">
      <c r="B5" s="15"/>
      <c r="C5" s="16" t="s">
        <v>34</v>
      </c>
      <c r="D5" s="17"/>
      <c r="E5" s="18"/>
      <c r="F5" s="19"/>
      <c r="G5" s="19"/>
      <c r="H5" s="20">
        <v>7.71</v>
      </c>
      <c r="I5" s="23">
        <f>IF(OR(H5=0,H5&gt;11.26),0,TRUNC(58.015*(11.26-H5)^1.81))</f>
        <v>574</v>
      </c>
      <c r="J5" s="22"/>
      <c r="L5" s="15"/>
      <c r="M5" s="16" t="s">
        <v>44</v>
      </c>
      <c r="N5" s="17"/>
      <c r="O5" s="18"/>
      <c r="P5" s="19"/>
      <c r="Q5" s="19"/>
      <c r="R5" s="20">
        <v>9.21</v>
      </c>
      <c r="S5" s="21">
        <f>IF(OR(R5=0,R5&gt;12.76),0,TRUNC(46.0849*(12.76-R5)^1.81))</f>
        <v>456</v>
      </c>
      <c r="T5" s="22"/>
    </row>
    <row r="6" spans="2:22" ht="13.5" thickTop="1">
      <c r="B6" s="9">
        <v>1500</v>
      </c>
      <c r="C6" s="2" t="s">
        <v>36</v>
      </c>
      <c r="D6" s="10"/>
      <c r="E6" s="11">
        <f>60*F6+H6</f>
        <v>334.08</v>
      </c>
      <c r="F6" s="12">
        <v>5</v>
      </c>
      <c r="G6" s="24" t="s">
        <v>8</v>
      </c>
      <c r="H6" s="25">
        <v>34.08</v>
      </c>
      <c r="I6" s="14">
        <f>IF(OR(E6=0,E6&gt;480),0,TRUNC(0.03768*(480-E6)^1.85))</f>
        <v>379</v>
      </c>
      <c r="J6" s="8">
        <f>SUM(I6:I8)-MIN(I6:I8)</f>
        <v>984</v>
      </c>
      <c r="L6" s="9">
        <v>800</v>
      </c>
      <c r="M6" s="2" t="s">
        <v>47</v>
      </c>
      <c r="N6" s="10"/>
      <c r="O6" s="26">
        <f>60*P6+R6</f>
        <v>194.48</v>
      </c>
      <c r="P6" s="12">
        <v>3</v>
      </c>
      <c r="Q6" s="24" t="s">
        <v>8</v>
      </c>
      <c r="R6" s="25">
        <v>14.48</v>
      </c>
      <c r="S6" s="14">
        <f>IF(OR(O6=0,O6&gt;254),0,TRUNC(0.11193*(254-O6)^1.88))</f>
        <v>242</v>
      </c>
      <c r="T6" s="8">
        <f>SUM(S6:S8)-MIN(S6:S8)</f>
        <v>734</v>
      </c>
      <c r="V6" s="40"/>
    </row>
    <row r="7" spans="2:20" ht="12.75">
      <c r="B7" s="15"/>
      <c r="C7" s="16" t="s">
        <v>35</v>
      </c>
      <c r="D7" s="17"/>
      <c r="E7" s="18">
        <f>60*F7+H7</f>
        <v>350.18</v>
      </c>
      <c r="F7" s="19">
        <v>5</v>
      </c>
      <c r="G7" s="27" t="s">
        <v>8</v>
      </c>
      <c r="H7" s="28">
        <v>50.18</v>
      </c>
      <c r="I7" s="21">
        <f>IF(OR(E7=0,E7&gt;480),0,TRUNC(0.03768*(480-E7)^1.85))</f>
        <v>306</v>
      </c>
      <c r="J7" s="22"/>
      <c r="L7" s="15"/>
      <c r="M7" s="16" t="s">
        <v>45</v>
      </c>
      <c r="N7" s="17"/>
      <c r="O7" s="18">
        <f>60*P7+R7</f>
        <v>181.9</v>
      </c>
      <c r="P7" s="19">
        <v>3</v>
      </c>
      <c r="Q7" s="27" t="s">
        <v>8</v>
      </c>
      <c r="R7" s="28">
        <v>1.9</v>
      </c>
      <c r="S7" s="21">
        <f>IF(OR(O7=0,O7&gt;254),0,TRUNC(0.11193*(254-O7)^1.88))</f>
        <v>348</v>
      </c>
      <c r="T7" s="22"/>
    </row>
    <row r="8" spans="2:20" ht="13.5" thickBot="1">
      <c r="B8" s="15"/>
      <c r="C8" s="16" t="s">
        <v>34</v>
      </c>
      <c r="D8" s="17"/>
      <c r="E8" s="18">
        <f>60*F8+H8</f>
        <v>292.32</v>
      </c>
      <c r="F8" s="19">
        <v>4</v>
      </c>
      <c r="G8" s="29" t="s">
        <v>8</v>
      </c>
      <c r="H8" s="28">
        <v>52.32</v>
      </c>
      <c r="I8" s="21">
        <f>IF(OR(E8=0,E8&gt;480),0,TRUNC(0.03768*(480-E8)^1.85))</f>
        <v>605</v>
      </c>
      <c r="J8" s="22"/>
      <c r="L8" s="15"/>
      <c r="M8" s="16" t="s">
        <v>46</v>
      </c>
      <c r="N8" s="17"/>
      <c r="O8" s="18">
        <f>60*P8+R8</f>
        <v>177.82</v>
      </c>
      <c r="P8" s="19">
        <v>2</v>
      </c>
      <c r="Q8" s="29" t="s">
        <v>8</v>
      </c>
      <c r="R8" s="28">
        <v>57.82</v>
      </c>
      <c r="S8" s="21">
        <f>IF(OR(O8=0,O8&gt;254),0,TRUNC(0.11193*(254-O8)^1.88))</f>
        <v>386</v>
      </c>
      <c r="T8" s="22"/>
    </row>
    <row r="9" spans="2:20" ht="13.5" thickTop="1">
      <c r="B9" s="9" t="s">
        <v>9</v>
      </c>
      <c r="C9" s="2" t="s">
        <v>36</v>
      </c>
      <c r="D9" s="10"/>
      <c r="E9" s="11"/>
      <c r="F9" s="12"/>
      <c r="G9" s="12"/>
      <c r="H9" s="30">
        <v>150</v>
      </c>
      <c r="I9" s="14">
        <f>IF(H9=0,0,TRUNC(0.8465*(H9-75)^1.42))</f>
        <v>389</v>
      </c>
      <c r="J9" s="8">
        <f>SUM(I9:I11)-MIN(I9:I11)</f>
        <v>778</v>
      </c>
      <c r="L9" s="9" t="s">
        <v>9</v>
      </c>
      <c r="M9" s="2" t="s">
        <v>49</v>
      </c>
      <c r="N9" s="10"/>
      <c r="O9" s="11"/>
      <c r="P9" s="12"/>
      <c r="Q9" s="12"/>
      <c r="R9" s="30">
        <v>120</v>
      </c>
      <c r="S9" s="14">
        <f>IF(R9=0,0,TRUNC(1.84523*(R9-75)^1.348))</f>
        <v>312</v>
      </c>
      <c r="T9" s="8">
        <f>SUM(S9:S11)-MIN(S9:S11)</f>
        <v>671</v>
      </c>
    </row>
    <row r="10" spans="2:20" ht="12.75">
      <c r="B10" s="15"/>
      <c r="C10" s="16" t="s">
        <v>37</v>
      </c>
      <c r="D10" s="17"/>
      <c r="E10" s="18"/>
      <c r="F10" s="19"/>
      <c r="G10" s="19"/>
      <c r="H10" s="31">
        <v>145</v>
      </c>
      <c r="I10" s="21">
        <f>IF(H10=0,0,TRUNC(0.8465*(H10-75)^1.42))</f>
        <v>352</v>
      </c>
      <c r="J10" s="22"/>
      <c r="L10" s="15"/>
      <c r="M10" s="16" t="s">
        <v>46</v>
      </c>
      <c r="N10" s="17"/>
      <c r="O10" s="18"/>
      <c r="P10" s="19"/>
      <c r="Q10" s="19"/>
      <c r="R10" s="31">
        <v>125</v>
      </c>
      <c r="S10" s="21">
        <f>IF(R10=0,0,TRUNC(1.84523*(R10-75)^1.348))</f>
        <v>359</v>
      </c>
      <c r="T10" s="22"/>
    </row>
    <row r="11" spans="2:20" ht="13.5" thickBot="1">
      <c r="B11" s="15"/>
      <c r="C11" s="16" t="s">
        <v>38</v>
      </c>
      <c r="D11" s="17"/>
      <c r="E11" s="18"/>
      <c r="F11" s="19"/>
      <c r="G11" s="19"/>
      <c r="H11" s="31">
        <v>150</v>
      </c>
      <c r="I11" s="21">
        <f>IF(H11=0,0,TRUNC(0.8465*(H11-75)^1.42))</f>
        <v>389</v>
      </c>
      <c r="J11" s="22"/>
      <c r="L11" s="15"/>
      <c r="M11" s="16" t="s">
        <v>45</v>
      </c>
      <c r="N11" s="17"/>
      <c r="O11" s="18"/>
      <c r="P11" s="19"/>
      <c r="Q11" s="19"/>
      <c r="R11" s="31">
        <v>0</v>
      </c>
      <c r="S11" s="21">
        <f>IF(R11=0,0,TRUNC(1.84523*(R11-75)^1.348))</f>
        <v>0</v>
      </c>
      <c r="T11" s="22"/>
    </row>
    <row r="12" spans="2:20" ht="13.5" thickTop="1">
      <c r="B12" s="9" t="s">
        <v>10</v>
      </c>
      <c r="C12" s="2" t="s">
        <v>39</v>
      </c>
      <c r="D12" s="10"/>
      <c r="E12" s="11"/>
      <c r="F12" s="12"/>
      <c r="G12" s="12"/>
      <c r="H12" s="30">
        <v>435</v>
      </c>
      <c r="I12" s="14">
        <f>IF(H12=0,0,TRUNC(0.14354*(H12-220)^1.4))</f>
        <v>264</v>
      </c>
      <c r="J12" s="8">
        <f>SUM(I12:I14)-MIN(I12:I14)</f>
        <v>713</v>
      </c>
      <c r="L12" s="9" t="s">
        <v>10</v>
      </c>
      <c r="M12" s="2" t="s">
        <v>42</v>
      </c>
      <c r="N12" s="10"/>
      <c r="O12" s="11"/>
      <c r="P12" s="12"/>
      <c r="Q12" s="12"/>
      <c r="R12" s="30">
        <v>312</v>
      </c>
      <c r="S12" s="14">
        <f>IF(R12=0,0,TRUNC(0.188807*(R12-210)^1.41))</f>
        <v>128</v>
      </c>
      <c r="T12" s="8">
        <f>SUM(S12:S14)-MIN(S12:S14)</f>
        <v>542</v>
      </c>
    </row>
    <row r="13" spans="2:20" ht="12.75">
      <c r="B13" s="15"/>
      <c r="C13" s="16" t="s">
        <v>40</v>
      </c>
      <c r="D13" s="17"/>
      <c r="E13" s="18"/>
      <c r="F13" s="19"/>
      <c r="G13" s="19"/>
      <c r="H13" s="31">
        <v>444</v>
      </c>
      <c r="I13" s="21">
        <f>IF(H13=0,0,TRUNC(0.14354*(H13-220)^1.4))</f>
        <v>280</v>
      </c>
      <c r="J13" s="22"/>
      <c r="L13" s="15"/>
      <c r="M13" s="16" t="s">
        <v>43</v>
      </c>
      <c r="N13" s="17"/>
      <c r="O13" s="18"/>
      <c r="P13" s="19"/>
      <c r="Q13" s="19"/>
      <c r="R13" s="31">
        <v>395</v>
      </c>
      <c r="S13" s="21">
        <f>IF(R13=0,0,TRUNC(0.188807*(R13-210)^1.41))</f>
        <v>296</v>
      </c>
      <c r="T13" s="22"/>
    </row>
    <row r="14" spans="2:20" ht="13.5" thickBot="1">
      <c r="B14" s="15"/>
      <c r="C14" s="16" t="s">
        <v>33</v>
      </c>
      <c r="D14" s="17"/>
      <c r="E14" s="18"/>
      <c r="F14" s="19"/>
      <c r="G14" s="19"/>
      <c r="H14" s="31">
        <v>526</v>
      </c>
      <c r="I14" s="21">
        <f>IF(H14=0,0,TRUNC(0.14354*(H14-220)^1.4))</f>
        <v>433</v>
      </c>
      <c r="J14" s="22"/>
      <c r="L14" s="15"/>
      <c r="M14" s="16" t="s">
        <v>44</v>
      </c>
      <c r="N14" s="17"/>
      <c r="O14" s="18"/>
      <c r="P14" s="19"/>
      <c r="Q14" s="19"/>
      <c r="R14" s="31">
        <v>372</v>
      </c>
      <c r="S14" s="23">
        <f>IF(R14=0,0,TRUNC(0.188807*(R14-210)^1.41))</f>
        <v>246</v>
      </c>
      <c r="T14" s="22"/>
    </row>
    <row r="15" spans="2:20" ht="13.5" thickTop="1">
      <c r="B15" s="9" t="s">
        <v>16</v>
      </c>
      <c r="C15" s="2" t="s">
        <v>39</v>
      </c>
      <c r="D15" s="10"/>
      <c r="E15" s="11"/>
      <c r="F15" s="12"/>
      <c r="G15" s="12"/>
      <c r="H15" s="32">
        <v>9.35</v>
      </c>
      <c r="I15" s="14">
        <f>IF(H15=0,0,TRUNC(51.39*(H15-1.5)^1.05))</f>
        <v>447</v>
      </c>
      <c r="J15" s="8">
        <f>SUM(I15:I17)-MIN(I15:I17)</f>
        <v>1184</v>
      </c>
      <c r="L15" s="9" t="s">
        <v>16</v>
      </c>
      <c r="M15" s="2" t="s">
        <v>47</v>
      </c>
      <c r="N15" s="10"/>
      <c r="O15" s="11"/>
      <c r="P15" s="12"/>
      <c r="Q15" s="12"/>
      <c r="R15" s="32">
        <v>8.57</v>
      </c>
      <c r="S15" s="14">
        <f>IF(R15=0,0,TRUNC(56.0211*(R15-1.5)^1.05))</f>
        <v>436</v>
      </c>
      <c r="T15" s="8">
        <f>SUM(S15:S17)-MIN(S15:S17)</f>
        <v>811</v>
      </c>
    </row>
    <row r="16" spans="2:20" ht="12.75">
      <c r="B16" s="15" t="s">
        <v>17</v>
      </c>
      <c r="C16" s="16" t="s">
        <v>40</v>
      </c>
      <c r="D16" s="17"/>
      <c r="E16" s="18"/>
      <c r="F16" s="19"/>
      <c r="G16" s="19"/>
      <c r="H16" s="33">
        <v>10.2</v>
      </c>
      <c r="I16" s="21">
        <f>IF(H16=0,0,TRUNC(51.39*(H16-1.5)^1.05))</f>
        <v>498</v>
      </c>
      <c r="J16" s="22"/>
      <c r="L16" s="15" t="s">
        <v>18</v>
      </c>
      <c r="M16" s="16" t="s">
        <v>308</v>
      </c>
      <c r="N16" s="17"/>
      <c r="O16" s="18"/>
      <c r="P16" s="19"/>
      <c r="Q16" s="19"/>
      <c r="R16" s="33">
        <v>6.37</v>
      </c>
      <c r="S16" s="21">
        <f>IF(R16=0,0,TRUNC(56.0211*(R16-1.5)^1.05))</f>
        <v>295</v>
      </c>
      <c r="T16" s="22"/>
    </row>
    <row r="17" spans="2:20" ht="13.5" thickBot="1">
      <c r="B17" s="15"/>
      <c r="C17" s="16" t="s">
        <v>38</v>
      </c>
      <c r="D17" s="17"/>
      <c r="E17" s="18"/>
      <c r="F17" s="19"/>
      <c r="G17" s="19"/>
      <c r="H17" s="33">
        <v>13.3</v>
      </c>
      <c r="I17" s="21">
        <f>IF(H17=0,0,TRUNC(51.39*(H17-1.5)^1.05))</f>
        <v>686</v>
      </c>
      <c r="J17" s="22"/>
      <c r="L17" s="15"/>
      <c r="M17" s="16" t="s">
        <v>48</v>
      </c>
      <c r="N17" s="17"/>
      <c r="O17" s="18"/>
      <c r="P17" s="19"/>
      <c r="Q17" s="19"/>
      <c r="R17" s="33">
        <v>7.63</v>
      </c>
      <c r="S17" s="23">
        <f>IF(R17=0,0,TRUNC(56.0211*(R17-1.5)^1.05))</f>
        <v>375</v>
      </c>
      <c r="T17" s="22"/>
    </row>
    <row r="18" spans="2:20" ht="13.5" thickTop="1">
      <c r="B18" s="9" t="s">
        <v>12</v>
      </c>
      <c r="C18" s="2" t="s">
        <v>61</v>
      </c>
      <c r="D18" s="10"/>
      <c r="E18" s="11"/>
      <c r="F18" s="12"/>
      <c r="G18" s="12"/>
      <c r="H18" s="13">
        <v>31.06</v>
      </c>
      <c r="I18" s="14">
        <f>IF(OR(H18=0,H18&gt;44),0,TRUNC(4.86338*(44-H18)^1.81))</f>
        <v>500</v>
      </c>
      <c r="J18" s="8">
        <f>SUM(I18:I19)-MIN(I18:I19)</f>
        <v>500</v>
      </c>
      <c r="L18" s="9" t="s">
        <v>12</v>
      </c>
      <c r="M18" s="2" t="s">
        <v>61</v>
      </c>
      <c r="N18" s="10"/>
      <c r="O18" s="11"/>
      <c r="P18" s="12"/>
      <c r="Q18" s="12"/>
      <c r="R18" s="13">
        <v>36.8</v>
      </c>
      <c r="S18" s="14">
        <f>IF(OR(R18=0,R18&gt;50),0,TRUNC(3.84286*(50-R18)^1.81))</f>
        <v>410</v>
      </c>
      <c r="T18" s="8">
        <f>SUM(S18:S19)-MIN(S18:S19)</f>
        <v>418</v>
      </c>
    </row>
    <row r="19" spans="2:20" ht="13.5" thickBot="1">
      <c r="B19" s="34"/>
      <c r="C19" s="16" t="s">
        <v>300</v>
      </c>
      <c r="D19" s="17"/>
      <c r="E19" s="18"/>
      <c r="F19" s="19"/>
      <c r="G19" s="19"/>
      <c r="H19" s="20">
        <v>33.11</v>
      </c>
      <c r="I19" s="21">
        <f>IF(OR(H19=0,H19&gt;44),0,TRUNC(4.86338*(44-H19)^1.81))</f>
        <v>366</v>
      </c>
      <c r="J19" s="22"/>
      <c r="L19" s="34"/>
      <c r="M19" s="16" t="s">
        <v>300</v>
      </c>
      <c r="N19" s="17"/>
      <c r="O19" s="18"/>
      <c r="P19" s="19"/>
      <c r="Q19" s="19"/>
      <c r="R19" s="20">
        <v>36.66</v>
      </c>
      <c r="S19" s="21">
        <f>IF(OR(R19=0,R19&gt;50),0,TRUNC(3.84286*(50-R19)^1.81))</f>
        <v>418</v>
      </c>
      <c r="T19" s="22"/>
    </row>
    <row r="20" spans="3:20" ht="13.5" thickTop="1">
      <c r="C20" s="30"/>
      <c r="D20" s="12"/>
      <c r="E20" s="12"/>
      <c r="F20" s="12"/>
      <c r="G20" s="12"/>
      <c r="H20" s="30"/>
      <c r="I20" s="35" t="s">
        <v>13</v>
      </c>
      <c r="J20" s="30">
        <f>SUM(J3:J19)</f>
        <v>5228</v>
      </c>
      <c r="M20" s="30"/>
      <c r="N20" s="12"/>
      <c r="O20" s="12"/>
      <c r="P20" s="12"/>
      <c r="Q20" s="12"/>
      <c r="R20" s="30"/>
      <c r="S20" s="35" t="s">
        <v>13</v>
      </c>
      <c r="T20" s="30">
        <f>SUM(T3:T19)</f>
        <v>4021</v>
      </c>
    </row>
    <row r="21" spans="2:9" ht="26.25">
      <c r="B21" s="41"/>
      <c r="I21" s="41"/>
    </row>
    <row r="22" spans="2:16" ht="21" thickBot="1">
      <c r="B22" s="37" t="s">
        <v>376</v>
      </c>
      <c r="F22" s="1" t="s">
        <v>0</v>
      </c>
      <c r="L22" s="71" t="s">
        <v>376</v>
      </c>
      <c r="P22" s="1" t="s">
        <v>1</v>
      </c>
    </row>
    <row r="23" spans="2:20" ht="14.25" thickBot="1" thickTop="1">
      <c r="B23" s="2" t="s">
        <v>2</v>
      </c>
      <c r="C23" s="2" t="s">
        <v>3</v>
      </c>
      <c r="D23" s="3" t="s">
        <v>4</v>
      </c>
      <c r="E23" s="4"/>
      <c r="F23" s="5" t="s">
        <v>5</v>
      </c>
      <c r="G23" s="6"/>
      <c r="H23" s="5"/>
      <c r="I23" s="7" t="s">
        <v>6</v>
      </c>
      <c r="J23" s="8" t="s">
        <v>7</v>
      </c>
      <c r="L23" s="2" t="s">
        <v>2</v>
      </c>
      <c r="M23" s="2" t="s">
        <v>3</v>
      </c>
      <c r="N23" s="3" t="s">
        <v>4</v>
      </c>
      <c r="O23" s="4"/>
      <c r="P23" s="5" t="s">
        <v>5</v>
      </c>
      <c r="Q23" s="6"/>
      <c r="R23" s="5"/>
      <c r="S23" s="7" t="s">
        <v>6</v>
      </c>
      <c r="T23" s="8" t="s">
        <v>7</v>
      </c>
    </row>
    <row r="24" spans="2:20" ht="13.5" thickTop="1">
      <c r="B24" s="9">
        <v>60</v>
      </c>
      <c r="C24" s="2" t="s">
        <v>50</v>
      </c>
      <c r="D24" s="10"/>
      <c r="E24" s="11"/>
      <c r="F24" s="12"/>
      <c r="G24" s="12"/>
      <c r="H24" s="13">
        <v>8.65</v>
      </c>
      <c r="I24" s="14">
        <f>IF(OR(H24=0,H24&gt;11.26),0,TRUNC(58.015*(11.26-H24)^1.81))</f>
        <v>329</v>
      </c>
      <c r="J24" s="8">
        <f>SUM(I24:I26)-MIN(I24:I26)</f>
        <v>691</v>
      </c>
      <c r="L24" s="9">
        <v>60</v>
      </c>
      <c r="M24" s="2" t="s">
        <v>62</v>
      </c>
      <c r="N24" s="10"/>
      <c r="O24" s="11"/>
      <c r="P24" s="12"/>
      <c r="Q24" s="12"/>
      <c r="R24" s="13">
        <v>10.12</v>
      </c>
      <c r="S24" s="14">
        <f>IF(OR(R24=0,R24&gt;12.76),0,TRUNC(46.0849*(12.76-R24)^1.81))</f>
        <v>267</v>
      </c>
      <c r="T24" s="8">
        <f>SUM(S24:S26)-MIN(S24:S26)</f>
        <v>535</v>
      </c>
    </row>
    <row r="25" spans="2:20" ht="12.75">
      <c r="B25" s="15"/>
      <c r="C25" s="16" t="s">
        <v>301</v>
      </c>
      <c r="D25" s="17"/>
      <c r="E25" s="18"/>
      <c r="F25" s="19"/>
      <c r="G25" s="19"/>
      <c r="H25" s="20">
        <v>8.51</v>
      </c>
      <c r="I25" s="21">
        <f>IF(OR(H25=0,H25&gt;11.26),0,TRUNC(58.015*(11.26-H25)^1.81))</f>
        <v>362</v>
      </c>
      <c r="J25" s="22"/>
      <c r="L25" s="15"/>
      <c r="M25" s="16" t="s">
        <v>63</v>
      </c>
      <c r="N25" s="17"/>
      <c r="O25" s="18"/>
      <c r="P25" s="19"/>
      <c r="Q25" s="19"/>
      <c r="R25" s="20">
        <v>10.11</v>
      </c>
      <c r="S25" s="21">
        <f>IF(OR(R25=0,R25&gt;12.76),0,TRUNC(46.0849*(12.76-R25)^1.81))</f>
        <v>268</v>
      </c>
      <c r="T25" s="22"/>
    </row>
    <row r="26" spans="2:20" ht="13.5" thickBot="1">
      <c r="B26" s="15"/>
      <c r="C26" s="16" t="s">
        <v>51</v>
      </c>
      <c r="D26" s="17"/>
      <c r="E26" s="18"/>
      <c r="F26" s="19"/>
      <c r="G26" s="19"/>
      <c r="H26" s="20">
        <v>9.44</v>
      </c>
      <c r="I26" s="23">
        <f>IF(OR(H26=0,H26&gt;11.26),0,TRUNC(58.015*(11.26-H26)^1.81))</f>
        <v>171</v>
      </c>
      <c r="J26" s="22"/>
      <c r="L26" s="15"/>
      <c r="M26" s="16" t="s">
        <v>64</v>
      </c>
      <c r="N26" s="17"/>
      <c r="O26" s="18"/>
      <c r="P26" s="19"/>
      <c r="Q26" s="19"/>
      <c r="R26" s="20">
        <v>10.15</v>
      </c>
      <c r="S26" s="21">
        <f>IF(OR(R26=0,R26&gt;12.76),0,TRUNC(46.0849*(12.76-R26)^1.81))</f>
        <v>261</v>
      </c>
      <c r="T26" s="22"/>
    </row>
    <row r="27" spans="2:22" ht="13.5" thickTop="1">
      <c r="B27" s="9">
        <v>1000</v>
      </c>
      <c r="C27" s="2" t="s">
        <v>52</v>
      </c>
      <c r="D27" s="10"/>
      <c r="E27" s="11">
        <f>60*F27+H27</f>
        <v>242.72</v>
      </c>
      <c r="F27" s="12">
        <v>4</v>
      </c>
      <c r="G27" s="24" t="s">
        <v>8</v>
      </c>
      <c r="H27" s="25">
        <v>2.72</v>
      </c>
      <c r="I27" s="14">
        <f>IF(OR(E27=0,E27&gt;305.5),0,TRUNC(0.08713*(305.5-E27)^1.85))</f>
        <v>184</v>
      </c>
      <c r="J27" s="8">
        <f>SUM(I27:I29)-MIN(I27:I29)</f>
        <v>945</v>
      </c>
      <c r="L27" s="9">
        <v>600</v>
      </c>
      <c r="M27" s="2" t="s">
        <v>64</v>
      </c>
      <c r="N27" s="10"/>
      <c r="O27" s="26">
        <f>60*P27+R27</f>
        <v>143.76</v>
      </c>
      <c r="P27" s="12">
        <v>2</v>
      </c>
      <c r="Q27" s="24" t="s">
        <v>8</v>
      </c>
      <c r="R27" s="25">
        <v>23.76</v>
      </c>
      <c r="S27" s="14">
        <f>IF(OR(O27=0,O27&gt;185),0,TRUNC(0.19889*(185-O27)^1.88))</f>
        <v>216</v>
      </c>
      <c r="T27" s="8">
        <f>SUM(S27:S29)-MIN(S27:S29)</f>
        <v>485</v>
      </c>
      <c r="V27" s="40"/>
    </row>
    <row r="28" spans="2:20" ht="12.75">
      <c r="B28" s="15"/>
      <c r="C28" s="16" t="s">
        <v>53</v>
      </c>
      <c r="D28" s="17"/>
      <c r="E28" s="18">
        <f>60*F28+H28</f>
        <v>206.14</v>
      </c>
      <c r="F28" s="19">
        <v>3</v>
      </c>
      <c r="G28" s="27" t="s">
        <v>8</v>
      </c>
      <c r="H28" s="28">
        <v>26.14</v>
      </c>
      <c r="I28" s="21">
        <f>IF(OR(E28=0,E28&gt;305.5),0,TRUNC(0.08713*(305.5-E28)^1.85))</f>
        <v>431</v>
      </c>
      <c r="J28" s="22"/>
      <c r="L28" s="15"/>
      <c r="M28" s="16" t="s">
        <v>69</v>
      </c>
      <c r="N28" s="17"/>
      <c r="O28" s="18">
        <f>60*P28+R28</f>
        <v>138.7</v>
      </c>
      <c r="P28" s="19">
        <v>2</v>
      </c>
      <c r="Q28" s="27" t="s">
        <v>8</v>
      </c>
      <c r="R28" s="28">
        <v>18.7</v>
      </c>
      <c r="S28" s="21">
        <f>IF(OR(O28=0,O28&gt;185),0,TRUNC(0.19889*(185-O28)^1.88))</f>
        <v>269</v>
      </c>
      <c r="T28" s="22"/>
    </row>
    <row r="29" spans="2:20" ht="13.5" thickBot="1">
      <c r="B29" s="15"/>
      <c r="C29" s="16" t="s">
        <v>54</v>
      </c>
      <c r="D29" s="17"/>
      <c r="E29" s="18">
        <f>60*F29+H29</f>
        <v>196.18</v>
      </c>
      <c r="F29" s="19">
        <v>3</v>
      </c>
      <c r="G29" s="29" t="s">
        <v>8</v>
      </c>
      <c r="H29" s="28">
        <v>16.18</v>
      </c>
      <c r="I29" s="21">
        <f>IF(OR(E29=0,E29&gt;305.5),0,TRUNC(0.08713*(305.5-E29)^1.85))</f>
        <v>514</v>
      </c>
      <c r="J29" s="22"/>
      <c r="L29" s="15"/>
      <c r="M29" s="16" t="s">
        <v>66</v>
      </c>
      <c r="N29" s="17"/>
      <c r="O29" s="18">
        <f>60*P29+R29</f>
        <v>161.3</v>
      </c>
      <c r="P29" s="19">
        <v>2</v>
      </c>
      <c r="Q29" s="29" t="s">
        <v>8</v>
      </c>
      <c r="R29" s="28">
        <v>41.3</v>
      </c>
      <c r="S29" s="21">
        <f>IF(OR(O29=0,O29&gt;185),0,TRUNC(0.19889*(185-O29)^1.88))</f>
        <v>76</v>
      </c>
      <c r="T29" s="22"/>
    </row>
    <row r="30" spans="2:20" ht="13.5" thickTop="1">
      <c r="B30" s="9" t="s">
        <v>9</v>
      </c>
      <c r="C30" s="2" t="s">
        <v>51</v>
      </c>
      <c r="D30" s="10"/>
      <c r="E30" s="11"/>
      <c r="F30" s="12"/>
      <c r="G30" s="12"/>
      <c r="H30" s="30">
        <v>115</v>
      </c>
      <c r="I30" s="14">
        <f>IF(H30=0,0,TRUNC(0.8465*(H30-75)^1.42))</f>
        <v>159</v>
      </c>
      <c r="J30" s="8">
        <f>SUM(I30:I32)-MIN(I30:I32)</f>
        <v>406</v>
      </c>
      <c r="L30" s="9" t="s">
        <v>9</v>
      </c>
      <c r="M30" s="2" t="s">
        <v>62</v>
      </c>
      <c r="N30" s="10"/>
      <c r="O30" s="11"/>
      <c r="P30" s="12"/>
      <c r="Q30" s="12"/>
      <c r="R30" s="30">
        <v>100</v>
      </c>
      <c r="S30" s="14">
        <f>IF(R30=0,0,TRUNC(1.84523*(R30-75)^1.348))</f>
        <v>141</v>
      </c>
      <c r="T30" s="8">
        <f>SUM(S30:S32)-MIN(S30:S32)</f>
        <v>402</v>
      </c>
    </row>
    <row r="31" spans="2:20" ht="12.75">
      <c r="B31" s="15"/>
      <c r="C31" s="16" t="s">
        <v>54</v>
      </c>
      <c r="D31" s="17"/>
      <c r="E31" s="18"/>
      <c r="F31" s="19"/>
      <c r="G31" s="19"/>
      <c r="H31" s="31">
        <v>125</v>
      </c>
      <c r="I31" s="21">
        <f>IF(H31=0,0,TRUNC(0.8465*(H31-75)^1.42))</f>
        <v>218</v>
      </c>
      <c r="J31" s="22"/>
      <c r="L31" s="15"/>
      <c r="M31" s="16" t="s">
        <v>67</v>
      </c>
      <c r="N31" s="17"/>
      <c r="O31" s="18"/>
      <c r="P31" s="19"/>
      <c r="Q31" s="19"/>
      <c r="R31" s="31">
        <v>105</v>
      </c>
      <c r="S31" s="21">
        <f>IF(R31=0,0,TRUNC(1.84523*(R31-75)^1.348))</f>
        <v>180</v>
      </c>
      <c r="T31" s="22"/>
    </row>
    <row r="32" spans="2:20" ht="13.5" thickBot="1">
      <c r="B32" s="15"/>
      <c r="C32" s="16" t="s">
        <v>55</v>
      </c>
      <c r="D32" s="17"/>
      <c r="E32" s="18"/>
      <c r="F32" s="19"/>
      <c r="G32" s="19"/>
      <c r="H32" s="31">
        <v>120</v>
      </c>
      <c r="I32" s="21">
        <f>IF(H32=0,0,TRUNC(0.8465*(H32-75)^1.42))</f>
        <v>188</v>
      </c>
      <c r="J32" s="22"/>
      <c r="L32" s="15"/>
      <c r="M32" s="16" t="s">
        <v>68</v>
      </c>
      <c r="N32" s="17"/>
      <c r="O32" s="18"/>
      <c r="P32" s="19"/>
      <c r="Q32" s="19"/>
      <c r="R32" s="31">
        <v>110</v>
      </c>
      <c r="S32" s="21">
        <f>IF(R32=0,0,TRUNC(1.84523*(R32-75)^1.348))</f>
        <v>222</v>
      </c>
      <c r="T32" s="22"/>
    </row>
    <row r="33" spans="2:20" ht="13.5" thickTop="1">
      <c r="B33" s="9" t="s">
        <v>10</v>
      </c>
      <c r="C33" s="2" t="s">
        <v>56</v>
      </c>
      <c r="D33" s="10"/>
      <c r="E33" s="11"/>
      <c r="F33" s="12"/>
      <c r="G33" s="12"/>
      <c r="H33" s="30">
        <v>411</v>
      </c>
      <c r="I33" s="14">
        <f>IF(H33=0,0,TRUNC(0.14354*(H33-220)^1.4))</f>
        <v>224</v>
      </c>
      <c r="J33" s="8">
        <f>SUM(I33:I35)-MIN(I33:I35)</f>
        <v>522</v>
      </c>
      <c r="L33" s="9" t="s">
        <v>10</v>
      </c>
      <c r="M33" s="2" t="s">
        <v>65</v>
      </c>
      <c r="N33" s="10"/>
      <c r="O33" s="11"/>
      <c r="P33" s="12"/>
      <c r="Q33" s="12"/>
      <c r="R33" s="30">
        <v>323</v>
      </c>
      <c r="S33" s="14">
        <f>IF(R33=0,0,TRUNC(0.188807*(R33-210)^1.41))</f>
        <v>148</v>
      </c>
      <c r="T33" s="8">
        <f>SUM(S33:S35)-MIN(S33:S35)</f>
        <v>235</v>
      </c>
    </row>
    <row r="34" spans="2:20" ht="12.75">
      <c r="B34" s="15"/>
      <c r="C34" s="16" t="s">
        <v>301</v>
      </c>
      <c r="D34" s="17"/>
      <c r="E34" s="18"/>
      <c r="F34" s="19"/>
      <c r="G34" s="19"/>
      <c r="H34" s="31">
        <v>422</v>
      </c>
      <c r="I34" s="21">
        <f>IF(H34=0,0,TRUNC(0.14354*(H34-220)^1.4))</f>
        <v>242</v>
      </c>
      <c r="J34" s="22"/>
      <c r="L34" s="15"/>
      <c r="M34" s="16" t="s">
        <v>69</v>
      </c>
      <c r="N34" s="17"/>
      <c r="O34" s="18"/>
      <c r="P34" s="19"/>
      <c r="Q34" s="19"/>
      <c r="R34" s="31">
        <v>288</v>
      </c>
      <c r="S34" s="21">
        <f>IF(R34=0,0,TRUNC(0.188807*(R34-210)^1.41))</f>
        <v>87</v>
      </c>
      <c r="T34" s="22"/>
    </row>
    <row r="35" spans="2:20" ht="13.5" thickBot="1">
      <c r="B35" s="15"/>
      <c r="C35" s="16" t="s">
        <v>57</v>
      </c>
      <c r="D35" s="17"/>
      <c r="E35" s="18"/>
      <c r="F35" s="19"/>
      <c r="G35" s="19"/>
      <c r="H35" s="31">
        <v>444</v>
      </c>
      <c r="I35" s="21">
        <f>IF(H35=0,0,TRUNC(0.14354*(H35-220)^1.4))</f>
        <v>280</v>
      </c>
      <c r="J35" s="22"/>
      <c r="L35" s="15"/>
      <c r="M35" s="16" t="s">
        <v>66</v>
      </c>
      <c r="N35" s="17"/>
      <c r="O35" s="18"/>
      <c r="P35" s="19"/>
      <c r="Q35" s="19"/>
      <c r="R35" s="31">
        <v>0</v>
      </c>
      <c r="S35" s="21">
        <f>IF(R35=0,0,TRUNC(0.188807*(R35-210)^1.41))</f>
        <v>0</v>
      </c>
      <c r="T35" s="22"/>
    </row>
    <row r="36" spans="2:20" ht="13.5" thickTop="1">
      <c r="B36" s="9"/>
      <c r="C36" s="2" t="s">
        <v>58</v>
      </c>
      <c r="D36" s="10"/>
      <c r="E36" s="11"/>
      <c r="F36" s="12"/>
      <c r="G36" s="12"/>
      <c r="H36" s="32">
        <v>42.91</v>
      </c>
      <c r="I36" s="14">
        <f>IF(H36=0,0,TRUNC(5.33*(H36-10)^1.1))</f>
        <v>248</v>
      </c>
      <c r="J36" s="8">
        <f>SUM(I36:I38)-MIN(I36:I38)</f>
        <v>833</v>
      </c>
      <c r="L36" s="9"/>
      <c r="M36" s="2" t="s">
        <v>70</v>
      </c>
      <c r="N36" s="10"/>
      <c r="O36" s="11"/>
      <c r="P36" s="12"/>
      <c r="Q36" s="12"/>
      <c r="R36" s="32">
        <v>31.67</v>
      </c>
      <c r="S36" s="14">
        <f>IF(R36=0,0,TRUNC(7.86*(R36-8)^1.1))</f>
        <v>255</v>
      </c>
      <c r="T36" s="8">
        <f>SUM(S36:S38)-MIN(S36:S38)</f>
        <v>518</v>
      </c>
    </row>
    <row r="37" spans="2:20" ht="12.75">
      <c r="B37" s="15" t="s">
        <v>11</v>
      </c>
      <c r="C37" s="16" t="s">
        <v>59</v>
      </c>
      <c r="D37" s="17"/>
      <c r="E37" s="18"/>
      <c r="F37" s="19"/>
      <c r="G37" s="19"/>
      <c r="H37" s="33">
        <v>62.92</v>
      </c>
      <c r="I37" s="21">
        <f>IF(H37=0,0,TRUNC(5.33*(H37-10)^1.1))</f>
        <v>419</v>
      </c>
      <c r="J37" s="22"/>
      <c r="L37" s="15" t="s">
        <v>11</v>
      </c>
      <c r="M37" s="16" t="s">
        <v>71</v>
      </c>
      <c r="N37" s="17"/>
      <c r="O37" s="18"/>
      <c r="P37" s="19"/>
      <c r="Q37" s="19"/>
      <c r="R37" s="33">
        <v>29.59</v>
      </c>
      <c r="S37" s="21">
        <f>IF(R37=0,0,TRUNC(7.86*(R37-8)^1.1))</f>
        <v>230</v>
      </c>
      <c r="T37" s="22"/>
    </row>
    <row r="38" spans="2:20" ht="13.5" thickBot="1">
      <c r="B38" s="15"/>
      <c r="C38" s="16" t="s">
        <v>60</v>
      </c>
      <c r="D38" s="17"/>
      <c r="E38" s="18"/>
      <c r="F38" s="19"/>
      <c r="G38" s="19"/>
      <c r="H38" s="33">
        <v>62.32</v>
      </c>
      <c r="I38" s="21">
        <f>IF(H38=0,0,TRUNC(5.33*(H38-10)^1.1))</f>
        <v>414</v>
      </c>
      <c r="J38" s="22"/>
      <c r="L38" s="15"/>
      <c r="M38" s="16" t="s">
        <v>72</v>
      </c>
      <c r="N38" s="17"/>
      <c r="O38" s="18"/>
      <c r="P38" s="19"/>
      <c r="Q38" s="19"/>
      <c r="R38" s="33">
        <v>32.36</v>
      </c>
      <c r="S38" s="21">
        <f>IF(R38=0,0,TRUNC(7.86*(R38-8)^1.1))</f>
        <v>263</v>
      </c>
      <c r="T38" s="22"/>
    </row>
    <row r="39" spans="2:20" ht="13.5" thickTop="1">
      <c r="B39" s="9" t="s">
        <v>12</v>
      </c>
      <c r="C39" s="2" t="s">
        <v>61</v>
      </c>
      <c r="D39" s="10"/>
      <c r="E39" s="11"/>
      <c r="F39" s="12"/>
      <c r="G39" s="12"/>
      <c r="H39" s="13">
        <v>33.82</v>
      </c>
      <c r="I39" s="14">
        <f>IF(OR(H39=0,H39&gt;44),0,TRUNC(4.86338*(44-H39)^1.81))</f>
        <v>324</v>
      </c>
      <c r="J39" s="8">
        <f>SUM(I39:I40)-MIN(I39:I40)</f>
        <v>324</v>
      </c>
      <c r="L39" s="9" t="s">
        <v>12</v>
      </c>
      <c r="M39" s="2" t="s">
        <v>61</v>
      </c>
      <c r="N39" s="10"/>
      <c r="O39" s="11"/>
      <c r="P39" s="12"/>
      <c r="Q39" s="12"/>
      <c r="R39" s="13">
        <v>39.48</v>
      </c>
      <c r="S39" s="14">
        <f>IF(OR(R39=0,R39&gt;50),0,TRUNC(3.84286*(50-R39)^1.81))</f>
        <v>271</v>
      </c>
      <c r="T39" s="8">
        <f>SUM(S39:S40)-MIN(S39:S40)</f>
        <v>271</v>
      </c>
    </row>
    <row r="40" spans="2:20" ht="13.5" thickBot="1">
      <c r="B40" s="34"/>
      <c r="C40" s="16" t="s">
        <v>300</v>
      </c>
      <c r="D40" s="17"/>
      <c r="E40" s="18"/>
      <c r="F40" s="19"/>
      <c r="G40" s="19"/>
      <c r="H40" s="20">
        <v>36.66</v>
      </c>
      <c r="I40" s="21">
        <f>IF(OR(H40=0,H40&gt;44),0,TRUNC(4.86338*(44-H40)^1.81))</f>
        <v>179</v>
      </c>
      <c r="J40" s="22"/>
      <c r="L40" s="34"/>
      <c r="M40" s="16" t="s">
        <v>300</v>
      </c>
      <c r="N40" s="17"/>
      <c r="O40" s="18"/>
      <c r="P40" s="19"/>
      <c r="Q40" s="19"/>
      <c r="R40" s="20">
        <v>40.89</v>
      </c>
      <c r="S40" s="21">
        <f>IF(OR(R40=0,R40&gt;50),0,TRUNC(3.84286*(50-R40)^1.81))</f>
        <v>209</v>
      </c>
      <c r="T40" s="22"/>
    </row>
    <row r="41" spans="3:20" ht="13.5" thickTop="1">
      <c r="C41" s="30"/>
      <c r="D41" s="12"/>
      <c r="E41" s="12"/>
      <c r="F41" s="12"/>
      <c r="G41" s="12"/>
      <c r="H41" s="30"/>
      <c r="I41" s="35" t="s">
        <v>13</v>
      </c>
      <c r="J41" s="30">
        <f>SUM(J24:J40)</f>
        <v>3721</v>
      </c>
      <c r="M41" s="30"/>
      <c r="N41" s="12"/>
      <c r="O41" s="12"/>
      <c r="P41" s="12"/>
      <c r="Q41" s="12"/>
      <c r="R41" s="30"/>
      <c r="S41" s="35" t="s">
        <v>13</v>
      </c>
      <c r="T41" s="30">
        <f>SUM(T24:T40)</f>
        <v>2446</v>
      </c>
    </row>
    <row r="44" spans="2:11" ht="12.75">
      <c r="B44" s="42"/>
      <c r="C44" s="42"/>
      <c r="D44" s="42"/>
      <c r="I44" s="42"/>
      <c r="J44" s="42"/>
      <c r="K44" s="42"/>
    </row>
    <row r="45" spans="2:9" ht="12.75">
      <c r="B45" s="42"/>
      <c r="I45" s="42"/>
    </row>
    <row r="46" spans="2:9" ht="12.75">
      <c r="B46" s="42"/>
      <c r="I46" s="42"/>
    </row>
    <row r="47" spans="2:9" ht="12.75">
      <c r="B47" s="42"/>
      <c r="I47" s="42"/>
    </row>
    <row r="48" spans="2:9" ht="12.75">
      <c r="B48" s="42"/>
      <c r="I48" s="42"/>
    </row>
    <row r="49" spans="2:9" ht="12.75">
      <c r="B49" s="42"/>
      <c r="I49" s="42"/>
    </row>
    <row r="50" spans="2:9" ht="12.75">
      <c r="B50" s="42"/>
      <c r="I50" s="42"/>
    </row>
    <row r="51" spans="2:9" ht="12.75">
      <c r="B51" s="42"/>
      <c r="I51" s="42"/>
    </row>
    <row r="52" spans="2:9" ht="12.75">
      <c r="B52" s="42"/>
      <c r="I52" s="42"/>
    </row>
    <row r="53" spans="2:9" ht="12.75">
      <c r="B53" s="42"/>
      <c r="I53" s="42"/>
    </row>
    <row r="54" spans="2:9" ht="12.75">
      <c r="B54" s="42"/>
      <c r="I54" s="42"/>
    </row>
    <row r="55" spans="2:9" ht="12.75">
      <c r="B55" s="42"/>
      <c r="I55" s="42"/>
    </row>
    <row r="56" spans="2:9" ht="12.75">
      <c r="B56" s="42"/>
      <c r="I56" s="42"/>
    </row>
    <row r="57" spans="2:9" ht="12.75">
      <c r="B57" s="42"/>
      <c r="I57" s="42"/>
    </row>
    <row r="58" spans="2:9" ht="12.75">
      <c r="B58" s="42"/>
      <c r="I58" s="42"/>
    </row>
    <row r="59" spans="2:9" ht="12.75">
      <c r="B59" s="42"/>
      <c r="I59" s="42"/>
    </row>
    <row r="60" spans="2:9" ht="12.75">
      <c r="B60" s="42"/>
      <c r="I60" s="42"/>
    </row>
    <row r="61" spans="2:9" ht="12.75">
      <c r="B61" s="42"/>
      <c r="I61" s="42"/>
    </row>
    <row r="62" spans="2:9" ht="12.75">
      <c r="B62" s="42"/>
      <c r="I62" s="42"/>
    </row>
    <row r="63" spans="2:9" ht="12.75">
      <c r="B63" s="42"/>
      <c r="I63" s="42"/>
    </row>
    <row r="64" spans="2:9" ht="12.75">
      <c r="B64" s="42"/>
      <c r="I64" s="42"/>
    </row>
    <row r="65" spans="2:9" ht="12.75">
      <c r="B65" s="42"/>
      <c r="I65" s="42"/>
    </row>
    <row r="66" spans="2:9" ht="12.75">
      <c r="B66" s="42"/>
      <c r="I66" s="42"/>
    </row>
    <row r="67" spans="2:9" ht="12.75">
      <c r="B67" s="42"/>
      <c r="I67" s="42"/>
    </row>
    <row r="68" spans="2:9" ht="12.75">
      <c r="B68" s="42"/>
      <c r="I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2"/>
  <sheetViews>
    <sheetView workbookViewId="0" topLeftCell="A13">
      <selection activeCell="L22" sqref="L22"/>
    </sheetView>
  </sheetViews>
  <sheetFormatPr defaultColWidth="9.00390625" defaultRowHeight="12.75"/>
  <cols>
    <col min="1" max="1" width="1.00390625" style="0" customWidth="1"/>
    <col min="2" max="2" width="6.125" style="0" customWidth="1"/>
    <col min="3" max="3" width="16.625" style="0" customWidth="1"/>
    <col min="4" max="4" width="1.37890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6.625" style="0" customWidth="1"/>
    <col min="9" max="9" width="7.625" style="0" customWidth="1"/>
    <col min="10" max="10" width="6.875" style="0" customWidth="1"/>
    <col min="11" max="11" width="1.00390625" style="0" customWidth="1"/>
    <col min="12" max="12" width="6.375" style="0" customWidth="1"/>
    <col min="13" max="13" width="20.875" style="0" customWidth="1"/>
    <col min="14" max="14" width="1.492187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6.00390625" style="0" customWidth="1"/>
    <col min="19" max="19" width="7.375" style="0" customWidth="1"/>
    <col min="20" max="20" width="7.125" style="0" customWidth="1"/>
    <col min="21" max="21" width="1.625" style="0" customWidth="1"/>
  </cols>
  <sheetData>
    <row r="1" spans="2:16" ht="24" thickBot="1">
      <c r="B1" s="71" t="s">
        <v>377</v>
      </c>
      <c r="F1" s="1" t="s">
        <v>14</v>
      </c>
      <c r="L1" s="36"/>
      <c r="P1" s="1" t="s">
        <v>15</v>
      </c>
    </row>
    <row r="2" spans="2:20" ht="14.25" thickBot="1" thickTop="1">
      <c r="B2" s="2" t="s">
        <v>2</v>
      </c>
      <c r="C2" s="2" t="s">
        <v>3</v>
      </c>
      <c r="D2" s="3" t="s">
        <v>4</v>
      </c>
      <c r="E2" s="4"/>
      <c r="F2" s="5" t="s">
        <v>5</v>
      </c>
      <c r="G2" s="6"/>
      <c r="H2" s="5"/>
      <c r="I2" s="7" t="s">
        <v>6</v>
      </c>
      <c r="J2" s="8" t="s">
        <v>7</v>
      </c>
      <c r="L2" s="2" t="s">
        <v>2</v>
      </c>
      <c r="M2" s="2" t="s">
        <v>3</v>
      </c>
      <c r="N2" s="3" t="s">
        <v>4</v>
      </c>
      <c r="O2" s="4"/>
      <c r="P2" s="5" t="s">
        <v>5</v>
      </c>
      <c r="Q2" s="6"/>
      <c r="R2" s="5"/>
      <c r="S2" s="7" t="s">
        <v>6</v>
      </c>
      <c r="T2" s="8" t="s">
        <v>7</v>
      </c>
    </row>
    <row r="3" spans="2:20" ht="13.5" thickTop="1">
      <c r="B3" s="9">
        <v>60</v>
      </c>
      <c r="C3" s="2" t="s">
        <v>89</v>
      </c>
      <c r="D3" s="10"/>
      <c r="E3" s="11"/>
      <c r="F3" s="12"/>
      <c r="G3" s="12"/>
      <c r="H3" s="13">
        <v>7.99</v>
      </c>
      <c r="I3" s="14">
        <f>IF(OR(H3=0,H3&gt;11.26),0,TRUNC(58.015*(11.26-H3)^1.81))</f>
        <v>495</v>
      </c>
      <c r="J3" s="8">
        <f>SUM(I3:I5)-MIN(I3:I5)</f>
        <v>944</v>
      </c>
      <c r="L3" s="9">
        <v>60</v>
      </c>
      <c r="M3" s="2"/>
      <c r="N3" s="10"/>
      <c r="O3" s="11"/>
      <c r="P3" s="12"/>
      <c r="Q3" s="12"/>
      <c r="R3" s="13"/>
      <c r="S3" s="14">
        <f>IF(OR(R3=0,R3&gt;12.76),0,TRUNC(46.0849*(12.76-R3)^1.81))</f>
        <v>0</v>
      </c>
      <c r="T3" s="8">
        <f>SUM(S3:S5)-MIN(S3:S5)</f>
        <v>0</v>
      </c>
    </row>
    <row r="4" spans="2:20" ht="12.75">
      <c r="B4" s="15"/>
      <c r="C4" s="16" t="s">
        <v>90</v>
      </c>
      <c r="D4" s="17"/>
      <c r="E4" s="18"/>
      <c r="F4" s="19"/>
      <c r="G4" s="19"/>
      <c r="H4" s="20">
        <v>8.16</v>
      </c>
      <c r="I4" s="21">
        <f>IF(OR(H4=0,H4&gt;11.26),0,TRUNC(58.015*(11.26-H4)^1.81))</f>
        <v>449</v>
      </c>
      <c r="J4" s="22"/>
      <c r="L4" s="15"/>
      <c r="M4" s="16"/>
      <c r="N4" s="17"/>
      <c r="O4" s="18"/>
      <c r="P4" s="19"/>
      <c r="Q4" s="19"/>
      <c r="R4" s="20"/>
      <c r="S4" s="21">
        <f>IF(OR(R4=0,R4&gt;12.76),0,TRUNC(46.0849*(12.76-R4)^1.81))</f>
        <v>0</v>
      </c>
      <c r="T4" s="22"/>
    </row>
    <row r="5" spans="2:20" ht="13.5" thickBot="1">
      <c r="B5" s="15"/>
      <c r="C5" s="16" t="s">
        <v>91</v>
      </c>
      <c r="D5" s="17"/>
      <c r="E5" s="18"/>
      <c r="F5" s="19"/>
      <c r="G5" s="19"/>
      <c r="H5" s="20">
        <v>8.32</v>
      </c>
      <c r="I5" s="23">
        <f>IF(OR(H5=0,H5&gt;11.26),0,TRUNC(58.015*(11.26-H5)^1.81))</f>
        <v>408</v>
      </c>
      <c r="J5" s="22"/>
      <c r="L5" s="15"/>
      <c r="M5" s="16"/>
      <c r="N5" s="17"/>
      <c r="O5" s="18"/>
      <c r="P5" s="19"/>
      <c r="Q5" s="19"/>
      <c r="R5" s="20"/>
      <c r="S5" s="21">
        <f>IF(OR(R5=0,R5&gt;12.76),0,TRUNC(46.0849*(12.76-R5)^1.81))</f>
        <v>0</v>
      </c>
      <c r="T5" s="22"/>
    </row>
    <row r="6" spans="2:20" ht="13.5" thickTop="1">
      <c r="B6" s="9">
        <v>1500</v>
      </c>
      <c r="C6" s="2" t="s">
        <v>320</v>
      </c>
      <c r="D6" s="10"/>
      <c r="E6" s="11">
        <f>60*F6+H6</f>
        <v>318.68</v>
      </c>
      <c r="F6" s="12">
        <v>5</v>
      </c>
      <c r="G6" s="24" t="s">
        <v>8</v>
      </c>
      <c r="H6" s="25">
        <v>18.68</v>
      </c>
      <c r="I6" s="14">
        <f>IF(OR(E6=0,E6&gt;480),0,TRUNC(0.03768*(480-E6)^1.85))</f>
        <v>457</v>
      </c>
      <c r="J6" s="8">
        <f>SUM(I6:I8)-MIN(I6:I8)</f>
        <v>868</v>
      </c>
      <c r="L6" s="9">
        <v>800</v>
      </c>
      <c r="M6" s="2"/>
      <c r="N6" s="10"/>
      <c r="O6" s="26">
        <f>60*P6+R6</f>
        <v>0</v>
      </c>
      <c r="P6" s="12"/>
      <c r="Q6" s="24" t="s">
        <v>8</v>
      </c>
      <c r="R6" s="25"/>
      <c r="S6" s="14">
        <f>IF(OR(O6=0,O6&gt;254),0,TRUNC(0.11193*(254-O6)^1.88))</f>
        <v>0</v>
      </c>
      <c r="T6" s="8">
        <f>SUM(S6:S8)-MIN(S6:S8)</f>
        <v>0</v>
      </c>
    </row>
    <row r="7" spans="2:20" ht="12.75">
      <c r="B7" s="15"/>
      <c r="C7" s="16" t="s">
        <v>92</v>
      </c>
      <c r="D7" s="17"/>
      <c r="E7" s="18">
        <f>60*F7+H7</f>
        <v>327.7</v>
      </c>
      <c r="F7" s="19">
        <v>5</v>
      </c>
      <c r="G7" s="27" t="s">
        <v>8</v>
      </c>
      <c r="H7" s="28">
        <v>27.7</v>
      </c>
      <c r="I7" s="21">
        <f>IF(OR(E7=0,E7&gt;480),0,TRUNC(0.03768*(480-E7)^1.85))</f>
        <v>411</v>
      </c>
      <c r="J7" s="22"/>
      <c r="L7" s="15"/>
      <c r="M7" s="16"/>
      <c r="N7" s="17"/>
      <c r="O7" s="18">
        <f>60*P7+R7</f>
        <v>0</v>
      </c>
      <c r="P7" s="19"/>
      <c r="Q7" s="27" t="s">
        <v>8</v>
      </c>
      <c r="R7" s="28"/>
      <c r="S7" s="21">
        <f>IF(OR(O7=0,O7&gt;254),0,TRUNC(0.11193*(254-O7)^1.88))</f>
        <v>0</v>
      </c>
      <c r="T7" s="22"/>
    </row>
    <row r="8" spans="2:20" ht="13.5" thickBot="1">
      <c r="B8" s="15"/>
      <c r="C8" s="16"/>
      <c r="D8" s="17"/>
      <c r="E8" s="18">
        <f>60*F8+H8</f>
        <v>0</v>
      </c>
      <c r="F8" s="19"/>
      <c r="G8" s="29" t="s">
        <v>8</v>
      </c>
      <c r="H8" s="28"/>
      <c r="I8" s="21">
        <f>IF(OR(E8=0,E8&gt;480),0,TRUNC(0.03768*(480-E8)^1.85))</f>
        <v>0</v>
      </c>
      <c r="J8" s="22"/>
      <c r="L8" s="15"/>
      <c r="M8" s="53"/>
      <c r="N8" s="17"/>
      <c r="O8" s="18">
        <f>60*P8+R8</f>
        <v>0</v>
      </c>
      <c r="P8" s="19"/>
      <c r="Q8" s="29" t="s">
        <v>8</v>
      </c>
      <c r="R8" s="28"/>
      <c r="S8" s="21">
        <f>IF(OR(O8=0,O8&gt;254),0,TRUNC(0.11193*(254-O8)^1.88))</f>
        <v>0</v>
      </c>
      <c r="T8" s="22"/>
    </row>
    <row r="9" spans="2:20" ht="13.5" thickTop="1">
      <c r="B9" s="9" t="s">
        <v>9</v>
      </c>
      <c r="C9" s="2" t="s">
        <v>93</v>
      </c>
      <c r="D9" s="10"/>
      <c r="E9" s="11"/>
      <c r="F9" s="12"/>
      <c r="G9" s="12"/>
      <c r="H9" s="30">
        <v>130</v>
      </c>
      <c r="I9" s="14">
        <f>IF(H9=0,0,TRUNC(0.8465*(H9-75)^1.42))</f>
        <v>250</v>
      </c>
      <c r="J9" s="8">
        <f>SUM(I9:I11)-MIN(I9:I11)</f>
        <v>778</v>
      </c>
      <c r="L9" s="9" t="s">
        <v>9</v>
      </c>
      <c r="M9" s="54"/>
      <c r="N9" s="10"/>
      <c r="O9" s="11"/>
      <c r="P9" s="12"/>
      <c r="Q9" s="12"/>
      <c r="R9" s="30"/>
      <c r="S9" s="14">
        <f>IF(R9=0,0,TRUNC(1.84523*(R9-75)^1.348))</f>
        <v>0</v>
      </c>
      <c r="T9" s="8">
        <f>SUM(S9:S11)-MIN(S9:S11)</f>
        <v>0</v>
      </c>
    </row>
    <row r="10" spans="2:20" ht="12.75">
      <c r="B10" s="15"/>
      <c r="C10" s="16" t="s">
        <v>94</v>
      </c>
      <c r="D10" s="17"/>
      <c r="E10" s="18"/>
      <c r="F10" s="19"/>
      <c r="G10" s="19"/>
      <c r="H10" s="31">
        <v>155</v>
      </c>
      <c r="I10" s="21">
        <f>IF(H10=0,0,TRUNC(0.8465*(H10-75)^1.42))</f>
        <v>426</v>
      </c>
      <c r="J10" s="22"/>
      <c r="L10" s="15"/>
      <c r="M10" s="55"/>
      <c r="N10" s="17"/>
      <c r="O10" s="18"/>
      <c r="P10" s="19"/>
      <c r="Q10" s="19"/>
      <c r="R10" s="31"/>
      <c r="S10" s="21">
        <f>IF(R10=0,0,TRUNC(1.84523*(R10-75)^1.348))</f>
        <v>0</v>
      </c>
      <c r="T10" s="22"/>
    </row>
    <row r="11" spans="2:20" ht="13.5" thickBot="1">
      <c r="B11" s="15"/>
      <c r="C11" s="16" t="s">
        <v>313</v>
      </c>
      <c r="D11" s="17"/>
      <c r="E11" s="18"/>
      <c r="F11" s="19"/>
      <c r="G11" s="19"/>
      <c r="H11" s="31">
        <v>145</v>
      </c>
      <c r="I11" s="21">
        <f>IF(H11=0,0,TRUNC(0.8465*(H11-75)^1.42))</f>
        <v>352</v>
      </c>
      <c r="J11" s="22"/>
      <c r="L11" s="15"/>
      <c r="M11" s="56"/>
      <c r="N11" s="17"/>
      <c r="O11" s="18"/>
      <c r="P11" s="19"/>
      <c r="Q11" s="19"/>
      <c r="R11" s="31"/>
      <c r="S11" s="21">
        <f>IF(R11=0,0,TRUNC(1.84523*(R11-75)^1.348))</f>
        <v>0</v>
      </c>
      <c r="T11" s="22"/>
    </row>
    <row r="12" spans="2:20" ht="13.5" thickTop="1">
      <c r="B12" s="9" t="s">
        <v>10</v>
      </c>
      <c r="C12" s="2" t="s">
        <v>89</v>
      </c>
      <c r="D12" s="10"/>
      <c r="E12" s="11"/>
      <c r="F12" s="12"/>
      <c r="G12" s="12"/>
      <c r="H12" s="30">
        <v>476</v>
      </c>
      <c r="I12" s="14">
        <f>IF(H12=0,0,TRUNC(0.14354*(H12-220)^1.4))</f>
        <v>337</v>
      </c>
      <c r="J12" s="8">
        <f>SUM(I12:I14)-MIN(I12:I14)</f>
        <v>706</v>
      </c>
      <c r="L12" s="9" t="s">
        <v>10</v>
      </c>
      <c r="M12" s="2"/>
      <c r="N12" s="10"/>
      <c r="O12" s="11"/>
      <c r="P12" s="12"/>
      <c r="Q12" s="12"/>
      <c r="R12" s="30"/>
      <c r="S12" s="14">
        <f>IF(R12=0,0,TRUNC(0.188807*(R12-210)^1.41))</f>
        <v>0</v>
      </c>
      <c r="T12" s="8">
        <f>SUM(S12:S14)-MIN(S12:S14)</f>
        <v>0</v>
      </c>
    </row>
    <row r="13" spans="2:20" ht="12.75">
      <c r="B13" s="15"/>
      <c r="C13" s="16" t="s">
        <v>95</v>
      </c>
      <c r="D13" s="17"/>
      <c r="E13" s="18"/>
      <c r="F13" s="19"/>
      <c r="G13" s="19"/>
      <c r="H13" s="31">
        <v>493</v>
      </c>
      <c r="I13" s="21">
        <f>IF(H13=0,0,TRUNC(0.14354*(H13-220)^1.4))</f>
        <v>369</v>
      </c>
      <c r="J13" s="22"/>
      <c r="L13" s="15"/>
      <c r="M13" s="16"/>
      <c r="N13" s="17"/>
      <c r="O13" s="18"/>
      <c r="P13" s="19"/>
      <c r="Q13" s="19"/>
      <c r="R13" s="31"/>
      <c r="S13" s="21">
        <f>IF(R13=0,0,TRUNC(0.188807*(R13-210)^1.41))</f>
        <v>0</v>
      </c>
      <c r="T13" s="22"/>
    </row>
    <row r="14" spans="2:20" ht="13.5" thickBot="1">
      <c r="B14" s="15"/>
      <c r="C14" s="16" t="s">
        <v>319</v>
      </c>
      <c r="D14" s="17"/>
      <c r="E14" s="18"/>
      <c r="F14" s="19"/>
      <c r="G14" s="19"/>
      <c r="H14" s="31">
        <v>437</v>
      </c>
      <c r="I14" s="21">
        <f>IF(H14=0,0,TRUNC(0.14354*(H14-220)^1.4))</f>
        <v>267</v>
      </c>
      <c r="J14" s="22"/>
      <c r="L14" s="15"/>
      <c r="M14" s="16"/>
      <c r="N14" s="17"/>
      <c r="O14" s="18"/>
      <c r="P14" s="19"/>
      <c r="Q14" s="19"/>
      <c r="R14" s="31"/>
      <c r="S14" s="23">
        <f>IF(R14=0,0,TRUNC(0.188807*(R14-210)^1.41))</f>
        <v>0</v>
      </c>
      <c r="T14" s="22"/>
    </row>
    <row r="15" spans="2:20" ht="13.5" thickTop="1">
      <c r="B15" s="9" t="s">
        <v>16</v>
      </c>
      <c r="C15" s="2" t="s">
        <v>95</v>
      </c>
      <c r="D15" s="10"/>
      <c r="E15" s="11"/>
      <c r="F15" s="12"/>
      <c r="G15" s="12"/>
      <c r="H15" s="32">
        <v>9.9</v>
      </c>
      <c r="I15" s="14">
        <f>IF(H15=0,0,TRUNC(51.39*(H15-1.5)^1.05))</f>
        <v>480</v>
      </c>
      <c r="J15" s="8">
        <f>SUM(I15:I17)-MIN(I15:I17)</f>
        <v>1068</v>
      </c>
      <c r="L15" s="9" t="s">
        <v>16</v>
      </c>
      <c r="M15" s="2"/>
      <c r="N15" s="10"/>
      <c r="O15" s="11"/>
      <c r="P15" s="12"/>
      <c r="Q15" s="12"/>
      <c r="R15" s="32"/>
      <c r="S15" s="14">
        <f>IF(R15=0,0,TRUNC(56.0211*(R15-1.5)^1.05))</f>
        <v>0</v>
      </c>
      <c r="T15" s="8">
        <f>SUM(S15:S17)-MIN(S15:S17)</f>
        <v>0</v>
      </c>
    </row>
    <row r="16" spans="2:20" ht="12.75">
      <c r="B16" s="15" t="s">
        <v>17</v>
      </c>
      <c r="C16" s="16" t="s">
        <v>93</v>
      </c>
      <c r="D16" s="17"/>
      <c r="E16" s="18"/>
      <c r="F16" s="19"/>
      <c r="G16" s="19"/>
      <c r="H16" s="33">
        <v>11.63</v>
      </c>
      <c r="I16" s="21">
        <f>IF(H16=0,0,TRUNC(51.39*(H16-1.5)^1.05))</f>
        <v>584</v>
      </c>
      <c r="J16" s="22"/>
      <c r="L16" s="15" t="s">
        <v>18</v>
      </c>
      <c r="M16" s="16"/>
      <c r="N16" s="17"/>
      <c r="O16" s="18"/>
      <c r="P16" s="19"/>
      <c r="Q16" s="19"/>
      <c r="R16" s="33"/>
      <c r="S16" s="21">
        <f>IF(R16=0,0,TRUNC(56.0211*(R16-1.5)^1.05))</f>
        <v>0</v>
      </c>
      <c r="T16" s="22"/>
    </row>
    <row r="17" spans="2:20" ht="13.5" thickBot="1">
      <c r="B17" s="15"/>
      <c r="C17" s="16" t="s">
        <v>316</v>
      </c>
      <c r="D17" s="17"/>
      <c r="E17" s="18"/>
      <c r="F17" s="19"/>
      <c r="G17" s="19"/>
      <c r="H17" s="33">
        <v>9.97</v>
      </c>
      <c r="I17" s="21">
        <f>IF(H17=0,0,TRUNC(51.39*(H17-1.5)^1.05))</f>
        <v>484</v>
      </c>
      <c r="J17" s="22"/>
      <c r="L17" s="15"/>
      <c r="M17" s="16"/>
      <c r="N17" s="17"/>
      <c r="O17" s="18"/>
      <c r="P17" s="19"/>
      <c r="Q17" s="19"/>
      <c r="R17" s="33"/>
      <c r="S17" s="23">
        <f>IF(R17=0,0,TRUNC(56.0211*(R17-1.5)^1.05))</f>
        <v>0</v>
      </c>
      <c r="T17" s="22"/>
    </row>
    <row r="18" spans="2:20" ht="13.5" thickTop="1">
      <c r="B18" s="9" t="s">
        <v>12</v>
      </c>
      <c r="C18" s="2" t="s">
        <v>41</v>
      </c>
      <c r="D18" s="10"/>
      <c r="E18" s="11"/>
      <c r="F18" s="12"/>
      <c r="G18" s="12"/>
      <c r="H18" s="13">
        <v>30.92</v>
      </c>
      <c r="I18" s="14">
        <f>IF(OR(H18=0,H18&gt;44),0,TRUNC(4.86338*(44-H18)^1.81))</f>
        <v>510</v>
      </c>
      <c r="J18" s="8">
        <f>SUM(I18:I19)-MIN(I18:I19)</f>
        <v>510</v>
      </c>
      <c r="L18" s="9" t="s">
        <v>12</v>
      </c>
      <c r="M18" s="2"/>
      <c r="N18" s="10"/>
      <c r="O18" s="11"/>
      <c r="P18" s="12"/>
      <c r="Q18" s="12"/>
      <c r="R18" s="13"/>
      <c r="S18" s="14">
        <f>IF(OR(R18=0,R18&gt;50),0,TRUNC(3.84286*(50-R18)^1.81))</f>
        <v>0</v>
      </c>
      <c r="T18" s="8">
        <f>SUM(S18:S19)-MIN(S18:S19)</f>
        <v>0</v>
      </c>
    </row>
    <row r="19" spans="2:20" ht="13.5" thickBot="1">
      <c r="B19" s="34"/>
      <c r="C19" s="16"/>
      <c r="D19" s="17"/>
      <c r="E19" s="18"/>
      <c r="F19" s="19"/>
      <c r="G19" s="19"/>
      <c r="H19" s="20"/>
      <c r="I19" s="21">
        <f>IF(OR(H19=0,H19&gt;44),0,TRUNC(4.86338*(44-H19)^1.81))</f>
        <v>0</v>
      </c>
      <c r="J19" s="22"/>
      <c r="L19" s="34"/>
      <c r="M19" s="16"/>
      <c r="N19" s="17"/>
      <c r="O19" s="18"/>
      <c r="P19" s="19"/>
      <c r="Q19" s="19"/>
      <c r="R19" s="20"/>
      <c r="S19" s="21">
        <f>IF(OR(R19=0,R19&gt;50),0,TRUNC(3.84286*(50-R19)^1.81))</f>
        <v>0</v>
      </c>
      <c r="T19" s="22"/>
    </row>
    <row r="20" spans="3:20" ht="13.5" thickTop="1">
      <c r="C20" s="30"/>
      <c r="D20" s="12"/>
      <c r="E20" s="12"/>
      <c r="F20" s="12"/>
      <c r="G20" s="12"/>
      <c r="H20" s="30"/>
      <c r="I20" s="35" t="s">
        <v>13</v>
      </c>
      <c r="J20" s="30">
        <f>SUM(J3:J19)</f>
        <v>4874</v>
      </c>
      <c r="M20" s="30"/>
      <c r="N20" s="12"/>
      <c r="O20" s="12"/>
      <c r="P20" s="12"/>
      <c r="Q20" s="12"/>
      <c r="R20" s="30"/>
      <c r="S20" s="35" t="s">
        <v>13</v>
      </c>
      <c r="T20" s="30">
        <f>SUM(T3:T19)</f>
        <v>0</v>
      </c>
    </row>
    <row r="21" spans="2:9" ht="26.25">
      <c r="B21" s="41"/>
      <c r="I21" s="41"/>
    </row>
    <row r="22" spans="2:16" ht="21" thickBot="1">
      <c r="B22" s="71" t="s">
        <v>377</v>
      </c>
      <c r="F22" s="1" t="s">
        <v>0</v>
      </c>
      <c r="L22" s="71" t="s">
        <v>377</v>
      </c>
      <c r="P22" s="1" t="s">
        <v>1</v>
      </c>
    </row>
    <row r="23" spans="2:20" ht="14.25" thickBot="1" thickTop="1">
      <c r="B23" s="2" t="s">
        <v>2</v>
      </c>
      <c r="C23" s="2" t="s">
        <v>3</v>
      </c>
      <c r="D23" s="3" t="s">
        <v>4</v>
      </c>
      <c r="E23" s="4"/>
      <c r="F23" s="5" t="s">
        <v>5</v>
      </c>
      <c r="G23" s="6"/>
      <c r="H23" s="5"/>
      <c r="I23" s="7" t="s">
        <v>6</v>
      </c>
      <c r="J23" s="8" t="s">
        <v>7</v>
      </c>
      <c r="L23" s="2" t="s">
        <v>2</v>
      </c>
      <c r="M23" s="2" t="s">
        <v>3</v>
      </c>
      <c r="N23" s="3" t="s">
        <v>4</v>
      </c>
      <c r="O23" s="4"/>
      <c r="P23" s="5" t="s">
        <v>5</v>
      </c>
      <c r="Q23" s="6"/>
      <c r="R23" s="5"/>
      <c r="S23" s="7" t="s">
        <v>6</v>
      </c>
      <c r="T23" s="8" t="s">
        <v>7</v>
      </c>
    </row>
    <row r="24" spans="2:20" ht="13.5" thickTop="1">
      <c r="B24" s="9">
        <v>60</v>
      </c>
      <c r="C24" s="2" t="s">
        <v>96</v>
      </c>
      <c r="D24" s="10"/>
      <c r="E24" s="11"/>
      <c r="F24" s="12"/>
      <c r="G24" s="12"/>
      <c r="H24" s="13">
        <v>9.24</v>
      </c>
      <c r="I24" s="14">
        <f>IF(OR(H24=0,H24&gt;11.26),0,TRUNC(58.015*(11.26-H24)^1.81))</f>
        <v>207</v>
      </c>
      <c r="J24" s="8">
        <f>SUM(I24:I26)-MIN(I24:I26)</f>
        <v>452</v>
      </c>
      <c r="L24" s="9">
        <v>60</v>
      </c>
      <c r="M24" s="2" t="s">
        <v>291</v>
      </c>
      <c r="N24" s="10"/>
      <c r="O24" s="11"/>
      <c r="P24" s="12"/>
      <c r="Q24" s="12"/>
      <c r="R24" s="13">
        <v>9.09</v>
      </c>
      <c r="S24" s="14">
        <f>IF(OR(R24=0,R24&gt;12.76),0,TRUNC(46.0849*(12.76-R24)^1.81))</f>
        <v>484</v>
      </c>
      <c r="T24" s="8">
        <f>SUM(S24:S26)-MIN(S24:S26)</f>
        <v>773</v>
      </c>
    </row>
    <row r="25" spans="2:20" ht="12.75">
      <c r="B25" s="15"/>
      <c r="C25" s="16" t="s">
        <v>97</v>
      </c>
      <c r="D25" s="17"/>
      <c r="E25" s="18"/>
      <c r="F25" s="19"/>
      <c r="G25" s="19"/>
      <c r="H25" s="20">
        <v>9.04</v>
      </c>
      <c r="I25" s="21">
        <f>IF(OR(H25=0,H25&gt;11.26),0,TRUNC(58.015*(11.26-H25)^1.81))</f>
        <v>245</v>
      </c>
      <c r="J25" s="22"/>
      <c r="L25" s="15"/>
      <c r="M25" s="16" t="s">
        <v>104</v>
      </c>
      <c r="N25" s="17"/>
      <c r="O25" s="18"/>
      <c r="P25" s="19"/>
      <c r="Q25" s="19"/>
      <c r="R25" s="20">
        <v>10</v>
      </c>
      <c r="S25" s="21">
        <f>IF(OR(R25=0,R25&gt;12.76),0,TRUNC(46.0849*(12.76-R25)^1.81))</f>
        <v>289</v>
      </c>
      <c r="T25" s="22"/>
    </row>
    <row r="26" spans="2:20" ht="13.5" thickBot="1">
      <c r="B26" s="15"/>
      <c r="C26" s="16" t="s">
        <v>98</v>
      </c>
      <c r="D26" s="17"/>
      <c r="E26" s="18"/>
      <c r="F26" s="19"/>
      <c r="G26" s="19"/>
      <c r="H26" s="20">
        <v>9.95</v>
      </c>
      <c r="I26" s="23">
        <f>IF(OR(H26=0,H26&gt;11.26),0,TRUNC(58.015*(11.26-H26)^1.81))</f>
        <v>94</v>
      </c>
      <c r="J26" s="22"/>
      <c r="L26" s="15"/>
      <c r="M26" s="16" t="s">
        <v>105</v>
      </c>
      <c r="N26" s="17"/>
      <c r="O26" s="18"/>
      <c r="P26" s="19"/>
      <c r="Q26" s="19"/>
      <c r="R26" s="20"/>
      <c r="S26" s="21">
        <f>IF(OR(R26=0,R26&gt;12.76),0,TRUNC(46.0849*(12.76-R26)^1.81))</f>
        <v>0</v>
      </c>
      <c r="T26" s="22"/>
    </row>
    <row r="27" spans="2:20" ht="13.5" thickTop="1">
      <c r="B27" s="9">
        <v>1000</v>
      </c>
      <c r="C27" s="2" t="s">
        <v>99</v>
      </c>
      <c r="D27" s="10"/>
      <c r="E27" s="11">
        <f>60*F27+H27</f>
        <v>237.88</v>
      </c>
      <c r="F27" s="12">
        <v>3</v>
      </c>
      <c r="G27" s="24" t="s">
        <v>8</v>
      </c>
      <c r="H27" s="25">
        <v>57.88</v>
      </c>
      <c r="I27" s="14">
        <f>IF(OR(E27=0,E27&gt;305.5),0,TRUNC(0.08713*(305.5-E27)^1.85))</f>
        <v>211</v>
      </c>
      <c r="J27" s="8">
        <f>SUM(I27:I29)-MIN(I27:I29)</f>
        <v>485</v>
      </c>
      <c r="L27" s="9">
        <v>600</v>
      </c>
      <c r="M27" s="2" t="s">
        <v>106</v>
      </c>
      <c r="N27" s="10"/>
      <c r="O27" s="26">
        <f>60*P27+R27</f>
        <v>139.24</v>
      </c>
      <c r="P27" s="12">
        <v>2</v>
      </c>
      <c r="Q27" s="24" t="s">
        <v>8</v>
      </c>
      <c r="R27" s="25">
        <v>19.24</v>
      </c>
      <c r="S27" s="14">
        <f>IF(OR(O27=0,O27&gt;185),0,TRUNC(0.19889*(185-O27)^1.88))</f>
        <v>263</v>
      </c>
      <c r="T27" s="8">
        <f>SUM(S27:S29)-MIN(S27:S29)</f>
        <v>660</v>
      </c>
    </row>
    <row r="28" spans="2:20" ht="12.75">
      <c r="B28" s="15"/>
      <c r="C28" s="16" t="s">
        <v>100</v>
      </c>
      <c r="D28" s="17"/>
      <c r="E28" s="18">
        <f>60*F28+H28</f>
        <v>227.68</v>
      </c>
      <c r="F28" s="19">
        <v>3</v>
      </c>
      <c r="G28" s="27" t="s">
        <v>8</v>
      </c>
      <c r="H28" s="28">
        <v>47.68</v>
      </c>
      <c r="I28" s="21">
        <f>IF(OR(E28=0,E28&gt;305.5),0,TRUNC(0.08713*(305.5-E28)^1.85))</f>
        <v>274</v>
      </c>
      <c r="J28" s="22"/>
      <c r="L28" s="15"/>
      <c r="M28" s="16" t="s">
        <v>103</v>
      </c>
      <c r="N28" s="17"/>
      <c r="O28" s="18">
        <f>60*P28+R28</f>
        <v>128.02</v>
      </c>
      <c r="P28" s="19">
        <v>2</v>
      </c>
      <c r="Q28" s="27" t="s">
        <v>8</v>
      </c>
      <c r="R28" s="28">
        <v>8.02</v>
      </c>
      <c r="S28" s="21">
        <f>IF(OR(O28=0,O28&gt;185),0,TRUNC(0.19889*(185-O28)^1.88))</f>
        <v>397</v>
      </c>
      <c r="T28" s="22"/>
    </row>
    <row r="29" spans="2:20" ht="13.5" thickBot="1">
      <c r="B29" s="15"/>
      <c r="C29" s="16"/>
      <c r="D29" s="17"/>
      <c r="E29" s="18">
        <f>60*F29+H29</f>
        <v>0</v>
      </c>
      <c r="F29" s="19"/>
      <c r="G29" s="29" t="s">
        <v>8</v>
      </c>
      <c r="H29" s="28"/>
      <c r="I29" s="21">
        <f>IF(OR(E29=0,E29&gt;305.5),0,TRUNC(0.08713*(305.5-E29)^1.85))</f>
        <v>0</v>
      </c>
      <c r="J29" s="22"/>
      <c r="L29" s="15"/>
      <c r="M29" s="16"/>
      <c r="N29" s="17"/>
      <c r="O29" s="18">
        <f>60*P29+R29</f>
        <v>0</v>
      </c>
      <c r="P29" s="19"/>
      <c r="Q29" s="29" t="s">
        <v>8</v>
      </c>
      <c r="R29" s="28"/>
      <c r="S29" s="21">
        <f>IF(OR(O29=0,O29&gt;185),0,TRUNC(0.19889*(185-O29)^1.88))</f>
        <v>0</v>
      </c>
      <c r="T29" s="22"/>
    </row>
    <row r="30" spans="2:20" ht="13.5" thickTop="1">
      <c r="B30" s="9" t="s">
        <v>9</v>
      </c>
      <c r="C30" s="2" t="s">
        <v>101</v>
      </c>
      <c r="D30" s="10"/>
      <c r="E30" s="11"/>
      <c r="F30" s="12"/>
      <c r="G30" s="12"/>
      <c r="H30" s="30">
        <v>140</v>
      </c>
      <c r="I30" s="14">
        <v>317</v>
      </c>
      <c r="J30" s="8">
        <f>SUM(I30:I32)-MIN(I30:I32)</f>
        <v>600</v>
      </c>
      <c r="L30" s="9" t="s">
        <v>9</v>
      </c>
      <c r="M30" s="2" t="s">
        <v>292</v>
      </c>
      <c r="N30" s="10"/>
      <c r="O30" s="11"/>
      <c r="P30" s="12"/>
      <c r="Q30" s="12"/>
      <c r="R30" s="30">
        <v>110</v>
      </c>
      <c r="S30" s="14">
        <f>IF(R30=0,0,TRUNC(1.84523*(R30-75)^1.348))</f>
        <v>222</v>
      </c>
      <c r="T30" s="8">
        <f>SUM(S30:S32)-MIN(S30:S32)</f>
        <v>222</v>
      </c>
    </row>
    <row r="31" spans="2:20" ht="12.75">
      <c r="B31" s="15"/>
      <c r="C31" s="16" t="s">
        <v>102</v>
      </c>
      <c r="D31" s="17"/>
      <c r="E31" s="18"/>
      <c r="F31" s="19"/>
      <c r="G31" s="19"/>
      <c r="H31" s="31">
        <v>130</v>
      </c>
      <c r="I31" s="21">
        <v>250</v>
      </c>
      <c r="J31" s="22"/>
      <c r="L31" s="15"/>
      <c r="M31" s="16" t="s">
        <v>106</v>
      </c>
      <c r="N31" s="17"/>
      <c r="O31" s="18"/>
      <c r="P31" s="19"/>
      <c r="Q31" s="19"/>
      <c r="R31" s="31">
        <v>0</v>
      </c>
      <c r="S31" s="21">
        <f>IF(R31=0,0,TRUNC(1.84523*(R31-75)^1.348))</f>
        <v>0</v>
      </c>
      <c r="T31" s="22"/>
    </row>
    <row r="32" spans="2:20" ht="13.5" thickBot="1">
      <c r="B32" s="15"/>
      <c r="C32" s="16" t="s">
        <v>97</v>
      </c>
      <c r="D32" s="17"/>
      <c r="E32" s="18"/>
      <c r="F32" s="19"/>
      <c r="G32" s="19"/>
      <c r="H32" s="31">
        <v>135</v>
      </c>
      <c r="I32" s="21">
        <v>283</v>
      </c>
      <c r="J32" s="22"/>
      <c r="L32" s="15"/>
      <c r="M32" s="16"/>
      <c r="N32" s="17"/>
      <c r="O32" s="18"/>
      <c r="P32" s="19"/>
      <c r="Q32" s="19"/>
      <c r="R32" s="31"/>
      <c r="S32" s="21">
        <f>IF(R32=0,0,TRUNC(1.84523*(R32-75)^1.348))</f>
        <v>0</v>
      </c>
      <c r="T32" s="22"/>
    </row>
    <row r="33" spans="2:20" ht="13.5" thickTop="1">
      <c r="B33" s="9" t="s">
        <v>10</v>
      </c>
      <c r="C33" s="2" t="s">
        <v>96</v>
      </c>
      <c r="D33" s="10"/>
      <c r="E33" s="11"/>
      <c r="F33" s="12"/>
      <c r="G33" s="12"/>
      <c r="H33" s="30">
        <v>397</v>
      </c>
      <c r="I33" s="14">
        <v>201</v>
      </c>
      <c r="J33" s="8">
        <f>SUM(I33:I35)-MIN(I33:I35)</f>
        <v>448</v>
      </c>
      <c r="L33" s="9" t="s">
        <v>10</v>
      </c>
      <c r="M33" s="2" t="s">
        <v>103</v>
      </c>
      <c r="N33" s="10"/>
      <c r="O33" s="11"/>
      <c r="P33" s="12"/>
      <c r="Q33" s="12"/>
      <c r="R33" s="30">
        <v>368</v>
      </c>
      <c r="S33" s="14">
        <f>IF(R33=0,0,TRUNC(0.188807*(R33-210)^1.41))</f>
        <v>237</v>
      </c>
      <c r="T33" s="8">
        <f>SUM(S33:S35)-MIN(S33:S35)</f>
        <v>527</v>
      </c>
    </row>
    <row r="34" spans="2:20" ht="12.75">
      <c r="B34" s="15"/>
      <c r="C34" s="16" t="s">
        <v>97</v>
      </c>
      <c r="D34" s="17"/>
      <c r="E34" s="18"/>
      <c r="F34" s="19"/>
      <c r="G34" s="19"/>
      <c r="H34" s="31">
        <v>425</v>
      </c>
      <c r="I34" s="21">
        <v>247</v>
      </c>
      <c r="J34" s="22"/>
      <c r="L34" s="15"/>
      <c r="M34" s="16" t="s">
        <v>108</v>
      </c>
      <c r="N34" s="17"/>
      <c r="O34" s="18"/>
      <c r="P34" s="19"/>
      <c r="Q34" s="19"/>
      <c r="R34" s="31">
        <v>392</v>
      </c>
      <c r="S34" s="21">
        <f>IF(R34=0,0,TRUNC(0.188807*(R34-210)^1.41))</f>
        <v>290</v>
      </c>
      <c r="T34" s="22"/>
    </row>
    <row r="35" spans="2:20" ht="13.5" thickBot="1">
      <c r="B35" s="15"/>
      <c r="C35" s="16"/>
      <c r="D35" s="17"/>
      <c r="E35" s="18"/>
      <c r="F35" s="19"/>
      <c r="G35" s="19"/>
      <c r="H35" s="31"/>
      <c r="I35" s="21">
        <f>IF(H35=0,0,TRUNC(0.14354*(H35-220)^1.4))</f>
        <v>0</v>
      </c>
      <c r="J35" s="22"/>
      <c r="L35" s="15"/>
      <c r="M35" s="16"/>
      <c r="N35" s="17"/>
      <c r="O35" s="18"/>
      <c r="P35" s="19"/>
      <c r="Q35" s="19"/>
      <c r="R35" s="31"/>
      <c r="S35" s="21">
        <f>IF(R35=0,0,TRUNC(0.188807*(R35-210)^1.41))</f>
        <v>0</v>
      </c>
      <c r="T35" s="22"/>
    </row>
    <row r="36" spans="2:20" ht="13.5" thickTop="1">
      <c r="B36" s="9"/>
      <c r="C36" s="2" t="s">
        <v>101</v>
      </c>
      <c r="D36" s="10"/>
      <c r="E36" s="11"/>
      <c r="F36" s="12"/>
      <c r="G36" s="12"/>
      <c r="H36" s="32">
        <v>59.99</v>
      </c>
      <c r="I36" s="14">
        <f>IF(H36=0,0,TRUNC(5.33*(H36-10)^1.1))</f>
        <v>394</v>
      </c>
      <c r="J36" s="8">
        <f>SUM(I36:I38)-MIN(I36:I38)</f>
        <v>636</v>
      </c>
      <c r="L36" s="9"/>
      <c r="M36" s="2" t="s">
        <v>107</v>
      </c>
      <c r="N36" s="10"/>
      <c r="O36" s="11"/>
      <c r="P36" s="12"/>
      <c r="Q36" s="12"/>
      <c r="R36" s="32">
        <v>49</v>
      </c>
      <c r="S36" s="14">
        <f>IF(R36=0,0,TRUNC(7.86*(R36-8)^1.1))</f>
        <v>467</v>
      </c>
      <c r="T36" s="8">
        <f>SUM(S36:S38)-MIN(S36:S38)</f>
        <v>755</v>
      </c>
    </row>
    <row r="37" spans="2:20" ht="12.75">
      <c r="B37" s="15" t="s">
        <v>11</v>
      </c>
      <c r="C37" s="16" t="s">
        <v>102</v>
      </c>
      <c r="D37" s="17"/>
      <c r="E37" s="18"/>
      <c r="F37" s="19"/>
      <c r="G37" s="19"/>
      <c r="H37" s="33">
        <v>42.18</v>
      </c>
      <c r="I37" s="21">
        <f>IF(H37=0,0,TRUNC(5.33*(H37-10)^1.1))</f>
        <v>242</v>
      </c>
      <c r="J37" s="22"/>
      <c r="L37" s="15" t="s">
        <v>11</v>
      </c>
      <c r="M37" s="16" t="s">
        <v>104</v>
      </c>
      <c r="N37" s="17"/>
      <c r="O37" s="18"/>
      <c r="P37" s="19"/>
      <c r="Q37" s="19"/>
      <c r="R37" s="33">
        <v>34.42</v>
      </c>
      <c r="S37" s="21">
        <f>IF(R37=0,0,TRUNC(7.86*(R37-8)^1.1))</f>
        <v>288</v>
      </c>
      <c r="T37" s="22"/>
    </row>
    <row r="38" spans="2:20" ht="13.5" thickBot="1">
      <c r="B38" s="15"/>
      <c r="C38" s="16"/>
      <c r="D38" s="17"/>
      <c r="E38" s="18"/>
      <c r="F38" s="19"/>
      <c r="G38" s="19"/>
      <c r="H38" s="33"/>
      <c r="I38" s="21">
        <f>IF(H38=0,0,TRUNC(5.33*(H38-10)^1.1))</f>
        <v>0</v>
      </c>
      <c r="J38" s="22"/>
      <c r="L38" s="15"/>
      <c r="M38" s="16"/>
      <c r="N38" s="17"/>
      <c r="O38" s="18"/>
      <c r="P38" s="19"/>
      <c r="Q38" s="19"/>
      <c r="R38" s="33"/>
      <c r="S38" s="21">
        <f>IF(R38=0,0,TRUNC(7.86*(R38-8)^1.1))</f>
        <v>0</v>
      </c>
      <c r="T38" s="22"/>
    </row>
    <row r="39" spans="2:20" ht="13.5" thickTop="1">
      <c r="B39" s="9" t="s">
        <v>12</v>
      </c>
      <c r="C39" s="2" t="s">
        <v>41</v>
      </c>
      <c r="D39" s="10"/>
      <c r="E39" s="11"/>
      <c r="F39" s="12"/>
      <c r="G39" s="12"/>
      <c r="H39" s="13">
        <v>34.5</v>
      </c>
      <c r="I39" s="14">
        <f>IF(OR(H39=0,H39&gt;44),0,TRUNC(4.86338*(44-H39)^1.81))</f>
        <v>286</v>
      </c>
      <c r="J39" s="8">
        <f>SUM(I39:I40)-MIN(I39:I40)</f>
        <v>286</v>
      </c>
      <c r="L39" s="9" t="s">
        <v>12</v>
      </c>
      <c r="M39" s="2" t="s">
        <v>41</v>
      </c>
      <c r="N39" s="10"/>
      <c r="O39" s="11"/>
      <c r="P39" s="12"/>
      <c r="Q39" s="12"/>
      <c r="R39" s="13">
        <v>36.22</v>
      </c>
      <c r="S39" s="14">
        <f>IF(OR(R39=0,R39&gt;50),0,TRUNC(3.84286*(50-R39)^1.81))</f>
        <v>443</v>
      </c>
      <c r="T39" s="8">
        <f>SUM(S39:S40)-MIN(S39:S40)</f>
        <v>443</v>
      </c>
    </row>
    <row r="40" spans="2:20" ht="13.5" thickBot="1">
      <c r="B40" s="34"/>
      <c r="C40" s="16"/>
      <c r="D40" s="17"/>
      <c r="E40" s="18"/>
      <c r="F40" s="19"/>
      <c r="G40" s="19"/>
      <c r="H40" s="20"/>
      <c r="I40" s="21">
        <f>IF(OR(H40=0,H40&gt;44),0,TRUNC(4.86338*(44-H40)^1.81))</f>
        <v>0</v>
      </c>
      <c r="J40" s="22"/>
      <c r="L40" s="34"/>
      <c r="M40" s="16"/>
      <c r="N40" s="17"/>
      <c r="O40" s="18"/>
      <c r="P40" s="19"/>
      <c r="Q40" s="19"/>
      <c r="R40" s="20"/>
      <c r="S40" s="21">
        <f>IF(OR(R40=0,R40&gt;50),0,TRUNC(3.84286*(50-R40)^1.81))</f>
        <v>0</v>
      </c>
      <c r="T40" s="22"/>
    </row>
    <row r="41" spans="3:20" ht="13.5" thickTop="1">
      <c r="C41" s="30"/>
      <c r="D41" s="12"/>
      <c r="E41" s="12"/>
      <c r="F41" s="12"/>
      <c r="G41" s="12"/>
      <c r="H41" s="30"/>
      <c r="I41" s="35" t="s">
        <v>13</v>
      </c>
      <c r="J41" s="30">
        <f>SUM(J24:J40)</f>
        <v>2907</v>
      </c>
      <c r="M41" s="30"/>
      <c r="N41" s="12"/>
      <c r="O41" s="12"/>
      <c r="P41" s="12"/>
      <c r="Q41" s="12"/>
      <c r="R41" s="30"/>
      <c r="S41" s="35" t="s">
        <v>13</v>
      </c>
      <c r="T41" s="30">
        <f>SUM(T24:T40)</f>
        <v>3380</v>
      </c>
    </row>
    <row r="42" spans="2:9" ht="26.25">
      <c r="B42" s="41"/>
      <c r="I42" s="41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41"/>
  <sheetViews>
    <sheetView workbookViewId="0" topLeftCell="A7">
      <selection activeCell="L22" sqref="L22"/>
    </sheetView>
  </sheetViews>
  <sheetFormatPr defaultColWidth="9.00390625" defaultRowHeight="12.75"/>
  <cols>
    <col min="1" max="1" width="1.00390625" style="0" customWidth="1"/>
    <col min="2" max="2" width="6.125" style="0" customWidth="1"/>
    <col min="3" max="3" width="18.625" style="0" customWidth="1"/>
    <col min="4" max="4" width="1.1210937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6.875" style="0" customWidth="1"/>
    <col min="9" max="9" width="8.375" style="0" customWidth="1"/>
    <col min="10" max="10" width="7.875" style="0" customWidth="1"/>
    <col min="11" max="11" width="1.00390625" style="0" customWidth="1"/>
    <col min="12" max="12" width="5.625" style="0" customWidth="1"/>
    <col min="13" max="13" width="21.125" style="0" customWidth="1"/>
    <col min="14" max="14" width="1.12109375" style="0" customWidth="1"/>
    <col min="15" max="15" width="9.875" style="0" hidden="1" customWidth="1"/>
    <col min="16" max="16" width="3.125" style="0" customWidth="1"/>
    <col min="17" max="17" width="1.00390625" style="0" customWidth="1"/>
    <col min="18" max="19" width="7.375" style="0" customWidth="1"/>
    <col min="20" max="20" width="7.625" style="0" customWidth="1"/>
    <col min="21" max="21" width="1.625" style="0" customWidth="1"/>
  </cols>
  <sheetData>
    <row r="1" spans="2:16" ht="21" thickBot="1">
      <c r="B1" s="71" t="s">
        <v>378</v>
      </c>
      <c r="F1" s="1" t="s">
        <v>14</v>
      </c>
      <c r="L1" s="71" t="s">
        <v>378</v>
      </c>
      <c r="P1" s="1" t="s">
        <v>15</v>
      </c>
    </row>
    <row r="2" spans="2:20" ht="14.25" thickBot="1" thickTop="1">
      <c r="B2" s="2" t="s">
        <v>2</v>
      </c>
      <c r="C2" s="2" t="s">
        <v>3</v>
      </c>
      <c r="D2" s="3" t="s">
        <v>4</v>
      </c>
      <c r="E2" s="4"/>
      <c r="F2" s="5" t="s">
        <v>5</v>
      </c>
      <c r="G2" s="6"/>
      <c r="H2" s="5"/>
      <c r="I2" s="7" t="s">
        <v>6</v>
      </c>
      <c r="J2" s="8" t="s">
        <v>7</v>
      </c>
      <c r="L2" s="2" t="s">
        <v>2</v>
      </c>
      <c r="M2" s="2" t="s">
        <v>3</v>
      </c>
      <c r="N2" s="3" t="s">
        <v>4</v>
      </c>
      <c r="O2" s="4"/>
      <c r="P2" s="5" t="s">
        <v>5</v>
      </c>
      <c r="Q2" s="6"/>
      <c r="R2" s="5"/>
      <c r="S2" s="7" t="s">
        <v>6</v>
      </c>
      <c r="T2" s="8" t="s">
        <v>7</v>
      </c>
    </row>
    <row r="3" spans="2:20" ht="13.5" thickTop="1">
      <c r="B3" s="9">
        <v>60</v>
      </c>
      <c r="C3" s="2" t="s">
        <v>109</v>
      </c>
      <c r="D3" s="10"/>
      <c r="E3" s="11"/>
      <c r="F3" s="12"/>
      <c r="G3" s="12"/>
      <c r="H3" s="13">
        <v>8.24</v>
      </c>
      <c r="I3" s="14">
        <f>IF(OR(H3=0,H3&gt;11.26),0,TRUNC(58.015*(11.26-H3)^1.81))</f>
        <v>428</v>
      </c>
      <c r="J3" s="8">
        <f>SUM(I3:I5)-MIN(I3:I5)</f>
        <v>785</v>
      </c>
      <c r="L3" s="9">
        <v>60</v>
      </c>
      <c r="M3" s="2" t="s">
        <v>117</v>
      </c>
      <c r="N3" s="10"/>
      <c r="O3" s="11"/>
      <c r="P3" s="12"/>
      <c r="Q3" s="12"/>
      <c r="R3" s="13">
        <v>9.73</v>
      </c>
      <c r="S3" s="14">
        <f>IF(OR(R3=0,R3&gt;12.76),0,TRUNC(46.0849*(12.76-R3)^1.81))</f>
        <v>342</v>
      </c>
      <c r="T3" s="8">
        <f>SUM(S3:S5)-MIN(S3:S5)</f>
        <v>746</v>
      </c>
    </row>
    <row r="4" spans="2:20" ht="12.75">
      <c r="B4" s="15"/>
      <c r="C4" s="16" t="s">
        <v>110</v>
      </c>
      <c r="D4" s="17"/>
      <c r="E4" s="18"/>
      <c r="F4" s="19"/>
      <c r="G4" s="19"/>
      <c r="H4" s="20">
        <v>8.53</v>
      </c>
      <c r="I4" s="21">
        <f>IF(OR(H4=0,H4&gt;11.26),0,TRUNC(58.015*(11.26-H4)^1.81))</f>
        <v>357</v>
      </c>
      <c r="J4" s="22"/>
      <c r="L4" s="15"/>
      <c r="M4" s="16" t="s">
        <v>120</v>
      </c>
      <c r="N4" s="17"/>
      <c r="O4" s="18"/>
      <c r="P4" s="19"/>
      <c r="Q4" s="19"/>
      <c r="R4" s="20">
        <v>9.78</v>
      </c>
      <c r="S4" s="21">
        <f>IF(OR(R4=0,R4&gt;12.76),0,TRUNC(46.0849*(12.76-R4)^1.81))</f>
        <v>332</v>
      </c>
      <c r="T4" s="22"/>
    </row>
    <row r="5" spans="2:20" ht="13.5" thickBot="1">
      <c r="B5" s="15"/>
      <c r="C5" s="16" t="s">
        <v>111</v>
      </c>
      <c r="D5" s="17"/>
      <c r="E5" s="18"/>
      <c r="F5" s="19"/>
      <c r="G5" s="19"/>
      <c r="H5" s="20">
        <v>9.09</v>
      </c>
      <c r="I5" s="23">
        <f>IF(OR(H5=0,H5&gt;11.26),0,TRUNC(58.015*(11.26-H5)^1.81))</f>
        <v>235</v>
      </c>
      <c r="J5" s="22"/>
      <c r="L5" s="15"/>
      <c r="M5" s="16" t="s">
        <v>118</v>
      </c>
      <c r="N5" s="17"/>
      <c r="O5" s="18"/>
      <c r="P5" s="19"/>
      <c r="Q5" s="19"/>
      <c r="R5" s="20">
        <v>9.44</v>
      </c>
      <c r="S5" s="21">
        <f>IF(OR(R5=0,R5&gt;12.76),0,TRUNC(46.0849*(12.76-R5)^1.81))</f>
        <v>404</v>
      </c>
      <c r="T5" s="22"/>
    </row>
    <row r="6" spans="2:20" ht="13.5" thickTop="1">
      <c r="B6" s="9">
        <v>1500</v>
      </c>
      <c r="C6" s="2" t="s">
        <v>112</v>
      </c>
      <c r="D6" s="10"/>
      <c r="E6" s="11">
        <f>60*F6+H6</f>
        <v>336.98</v>
      </c>
      <c r="F6" s="12">
        <v>5</v>
      </c>
      <c r="G6" s="24" t="s">
        <v>8</v>
      </c>
      <c r="H6" s="25">
        <v>36.98</v>
      </c>
      <c r="I6" s="14">
        <f>IF(OR(E6=0,E6&gt;480),0,TRUNC(0.03768*(480-E6)^1.85))</f>
        <v>366</v>
      </c>
      <c r="J6" s="8">
        <f>SUM(I6:I8)-MIN(I6:I8)</f>
        <v>917</v>
      </c>
      <c r="L6" s="9">
        <v>800</v>
      </c>
      <c r="M6" s="2" t="s">
        <v>119</v>
      </c>
      <c r="N6" s="10"/>
      <c r="O6" s="26">
        <f>60*P6+R6</f>
        <v>187.78</v>
      </c>
      <c r="P6" s="12">
        <v>3</v>
      </c>
      <c r="Q6" s="24" t="s">
        <v>8</v>
      </c>
      <c r="R6" s="25">
        <v>7.78</v>
      </c>
      <c r="S6" s="14">
        <f>IF(OR(O6=0,O6&gt;254),0,TRUNC(0.11193*(254-O6)^1.88))</f>
        <v>296</v>
      </c>
      <c r="T6" s="8">
        <f>SUM(S6:S8)-MIN(S6:S8)</f>
        <v>658</v>
      </c>
    </row>
    <row r="7" spans="2:20" ht="12.75">
      <c r="B7" s="15"/>
      <c r="C7" s="16" t="s">
        <v>114</v>
      </c>
      <c r="D7" s="17"/>
      <c r="E7" s="18">
        <f>60*F7+H7</f>
        <v>301.44</v>
      </c>
      <c r="F7" s="19">
        <v>5</v>
      </c>
      <c r="G7" s="27" t="s">
        <v>8</v>
      </c>
      <c r="H7" s="28">
        <v>1.44</v>
      </c>
      <c r="I7" s="21">
        <f>IF(OR(E7=0,E7&gt;480),0,TRUNC(0.03768*(480-E7)^1.85))</f>
        <v>551</v>
      </c>
      <c r="J7" s="22"/>
      <c r="L7" s="15"/>
      <c r="M7" s="16" t="s">
        <v>321</v>
      </c>
      <c r="N7" s="17"/>
      <c r="O7" s="18">
        <f>60*P7+R7</f>
        <v>180.34</v>
      </c>
      <c r="P7" s="19">
        <v>3</v>
      </c>
      <c r="Q7" s="27" t="s">
        <v>8</v>
      </c>
      <c r="R7" s="28">
        <v>0.34</v>
      </c>
      <c r="S7" s="21">
        <f>IF(OR(O7=0,O7&gt;254),0,TRUNC(0.11193*(254-O7)^1.88))</f>
        <v>362</v>
      </c>
      <c r="T7" s="22"/>
    </row>
    <row r="8" spans="2:20" ht="13.5" thickBot="1">
      <c r="B8" s="15"/>
      <c r="C8" s="16" t="s">
        <v>113</v>
      </c>
      <c r="D8" s="17"/>
      <c r="E8" s="18">
        <f>60*F8+H8</f>
        <v>0</v>
      </c>
      <c r="F8" s="19">
        <v>0</v>
      </c>
      <c r="G8" s="29" t="s">
        <v>8</v>
      </c>
      <c r="H8" s="28">
        <v>0</v>
      </c>
      <c r="I8" s="21">
        <f>IF(OR(E8=0,E8&gt;480),0,TRUNC(0.03768*(480-E8)^1.85))</f>
        <v>0</v>
      </c>
      <c r="J8" s="22"/>
      <c r="L8" s="15"/>
      <c r="M8" s="16" t="s">
        <v>121</v>
      </c>
      <c r="N8" s="17"/>
      <c r="O8" s="18">
        <f>60*P8+R8</f>
        <v>206.7</v>
      </c>
      <c r="P8" s="19">
        <v>3</v>
      </c>
      <c r="Q8" s="29" t="s">
        <v>8</v>
      </c>
      <c r="R8" s="28">
        <v>26.7</v>
      </c>
      <c r="S8" s="21">
        <f>IF(OR(O8=0,O8&gt;254),0,TRUNC(0.11193*(254-O8)^1.88))</f>
        <v>157</v>
      </c>
      <c r="T8" s="22"/>
    </row>
    <row r="9" spans="2:20" ht="13.5" thickTop="1">
      <c r="B9" s="9" t="s">
        <v>9</v>
      </c>
      <c r="C9" s="2" t="s">
        <v>111</v>
      </c>
      <c r="D9" s="10"/>
      <c r="E9" s="11"/>
      <c r="F9" s="12"/>
      <c r="G9" s="12"/>
      <c r="H9" s="30">
        <v>150</v>
      </c>
      <c r="I9" s="14">
        <f>IF(H9=0,0,TRUNC(0.8465*(H9-75)^1.42))</f>
        <v>389</v>
      </c>
      <c r="J9" s="8">
        <f>SUM(I9:I11)-MIN(I9:I11)</f>
        <v>778</v>
      </c>
      <c r="L9" s="9" t="s">
        <v>9</v>
      </c>
      <c r="M9" s="2" t="s">
        <v>117</v>
      </c>
      <c r="N9" s="10"/>
      <c r="O9" s="11"/>
      <c r="P9" s="12"/>
      <c r="Q9" s="12"/>
      <c r="R9" s="30">
        <v>135</v>
      </c>
      <c r="S9" s="14">
        <f>IF(R9=0,0,TRUNC(1.84523*(R9-75)^1.348))</f>
        <v>460</v>
      </c>
      <c r="T9" s="8">
        <f>SUM(S9:S11)-MIN(S9:S11)</f>
        <v>920</v>
      </c>
    </row>
    <row r="10" spans="2:20" ht="12.75">
      <c r="B10" s="15"/>
      <c r="C10" s="16" t="s">
        <v>115</v>
      </c>
      <c r="D10" s="17"/>
      <c r="E10" s="18"/>
      <c r="F10" s="19"/>
      <c r="G10" s="19"/>
      <c r="H10" s="31">
        <v>150</v>
      </c>
      <c r="I10" s="21">
        <f>IF(H10=0,0,TRUNC(0.8465*(H10-75)^1.42))</f>
        <v>389</v>
      </c>
      <c r="J10" s="22"/>
      <c r="L10" s="15"/>
      <c r="M10" s="16" t="s">
        <v>122</v>
      </c>
      <c r="N10" s="17"/>
      <c r="O10" s="18"/>
      <c r="P10" s="19"/>
      <c r="Q10" s="19"/>
      <c r="R10" s="31">
        <v>135</v>
      </c>
      <c r="S10" s="21">
        <f>IF(R10=0,0,TRUNC(1.84523*(R10-75)^1.348))</f>
        <v>460</v>
      </c>
      <c r="T10" s="22"/>
    </row>
    <row r="11" spans="2:20" ht="13.5" thickBot="1">
      <c r="B11" s="15"/>
      <c r="C11" s="16" t="s">
        <v>113</v>
      </c>
      <c r="D11" s="17"/>
      <c r="E11" s="18"/>
      <c r="F11" s="19"/>
      <c r="G11" s="19"/>
      <c r="H11" s="31">
        <v>150</v>
      </c>
      <c r="I11" s="21">
        <f>IF(H11=0,0,TRUNC(0.8465*(H11-75)^1.42))</f>
        <v>389</v>
      </c>
      <c r="J11" s="22"/>
      <c r="L11" s="15"/>
      <c r="M11" s="16"/>
      <c r="N11" s="17"/>
      <c r="O11" s="18"/>
      <c r="P11" s="19"/>
      <c r="Q11" s="19"/>
      <c r="R11" s="31"/>
      <c r="S11" s="21">
        <f>IF(R11=0,0,TRUNC(1.84523*(R11-75)^1.348))</f>
        <v>0</v>
      </c>
      <c r="T11" s="22"/>
    </row>
    <row r="12" spans="2:20" ht="13.5" thickTop="1">
      <c r="B12" s="9" t="s">
        <v>10</v>
      </c>
      <c r="C12" s="2" t="s">
        <v>109</v>
      </c>
      <c r="D12" s="10"/>
      <c r="E12" s="11"/>
      <c r="F12" s="12"/>
      <c r="G12" s="12"/>
      <c r="H12" s="30">
        <v>474</v>
      </c>
      <c r="I12" s="14">
        <f>IF(H12=0,0,TRUNC(0.14354*(H12-220)^1.4))</f>
        <v>333</v>
      </c>
      <c r="J12" s="8">
        <f>SUM(I12:I14)-MIN(I12:I14)</f>
        <v>676</v>
      </c>
      <c r="L12" s="9" t="s">
        <v>10</v>
      </c>
      <c r="M12" s="2" t="s">
        <v>119</v>
      </c>
      <c r="N12" s="10"/>
      <c r="O12" s="11"/>
      <c r="P12" s="12"/>
      <c r="Q12" s="12"/>
      <c r="R12" s="30">
        <v>360</v>
      </c>
      <c r="S12" s="14">
        <f>IF(R12=0,0,TRUNC(0.188807*(R12-210)^1.41))</f>
        <v>220</v>
      </c>
      <c r="T12" s="8">
        <f>SUM(S12:S14)-MIN(S12:S14)</f>
        <v>438</v>
      </c>
    </row>
    <row r="13" spans="2:20" ht="12.75">
      <c r="B13" s="15"/>
      <c r="C13" s="16" t="s">
        <v>110</v>
      </c>
      <c r="D13" s="17"/>
      <c r="E13" s="18"/>
      <c r="F13" s="19"/>
      <c r="G13" s="19"/>
      <c r="H13" s="31">
        <v>479</v>
      </c>
      <c r="I13" s="21">
        <f>IF(H13=0,0,TRUNC(0.14354*(H13-220)^1.4))</f>
        <v>343</v>
      </c>
      <c r="J13" s="22"/>
      <c r="L13" s="15"/>
      <c r="M13" s="16" t="s">
        <v>120</v>
      </c>
      <c r="N13" s="17"/>
      <c r="O13" s="18"/>
      <c r="P13" s="19"/>
      <c r="Q13" s="19"/>
      <c r="R13" s="31">
        <v>359</v>
      </c>
      <c r="S13" s="21">
        <f>IF(R13=0,0,TRUNC(0.188807*(R13-210)^1.41))</f>
        <v>218</v>
      </c>
      <c r="T13" s="22"/>
    </row>
    <row r="14" spans="2:20" ht="13.5" thickBot="1">
      <c r="B14" s="15"/>
      <c r="C14" s="16" t="s">
        <v>112</v>
      </c>
      <c r="D14" s="17"/>
      <c r="E14" s="18"/>
      <c r="F14" s="19"/>
      <c r="G14" s="19"/>
      <c r="H14" s="31">
        <v>344</v>
      </c>
      <c r="I14" s="21">
        <f>IF(H14=0,0,TRUNC(0.14354*(H14-220)^1.4))</f>
        <v>122</v>
      </c>
      <c r="J14" s="22"/>
      <c r="L14" s="15"/>
      <c r="M14" s="16"/>
      <c r="N14" s="17"/>
      <c r="O14" s="18"/>
      <c r="P14" s="19"/>
      <c r="Q14" s="19"/>
      <c r="R14" s="31"/>
      <c r="S14" s="23">
        <f>IF(R14=0,0,TRUNC(0.188807*(R14-210)^1.41))</f>
        <v>0</v>
      </c>
      <c r="T14" s="22"/>
    </row>
    <row r="15" spans="2:20" ht="13.5" thickTop="1">
      <c r="B15" s="9" t="s">
        <v>16</v>
      </c>
      <c r="C15" s="2" t="s">
        <v>114</v>
      </c>
      <c r="D15" s="10"/>
      <c r="E15" s="11"/>
      <c r="F15" s="12"/>
      <c r="G15" s="12"/>
      <c r="H15" s="32">
        <v>7.15</v>
      </c>
      <c r="I15" s="14">
        <f>IF(H15=0,0,TRUNC(51.39*(H15-1.5)^1.05))</f>
        <v>316</v>
      </c>
      <c r="J15" s="8">
        <f>SUM(I15:I17)-MIN(I15:I17)</f>
        <v>1143</v>
      </c>
      <c r="L15" s="9" t="s">
        <v>16</v>
      </c>
      <c r="M15" s="2" t="s">
        <v>122</v>
      </c>
      <c r="N15" s="10"/>
      <c r="O15" s="11"/>
      <c r="P15" s="12"/>
      <c r="Q15" s="12"/>
      <c r="R15" s="32">
        <v>7.34</v>
      </c>
      <c r="S15" s="14">
        <f>IF(R15=0,0,TRUNC(56.0211*(R15-1.5)^1.05))</f>
        <v>357</v>
      </c>
      <c r="T15" s="8">
        <f>SUM(S15:S17)-MIN(S15:S17)</f>
        <v>768</v>
      </c>
    </row>
    <row r="16" spans="2:20" ht="12.75">
      <c r="B16" s="15" t="s">
        <v>17</v>
      </c>
      <c r="C16" s="16" t="s">
        <v>115</v>
      </c>
      <c r="D16" s="17"/>
      <c r="E16" s="18"/>
      <c r="F16" s="19"/>
      <c r="G16" s="19"/>
      <c r="H16" s="33">
        <v>11.61</v>
      </c>
      <c r="I16" s="21">
        <f>IF(H16=0,0,TRUNC(51.39*(H16-1.5)^1.05))</f>
        <v>583</v>
      </c>
      <c r="J16" s="22"/>
      <c r="L16" s="15" t="s">
        <v>18</v>
      </c>
      <c r="M16" s="16" t="s">
        <v>118</v>
      </c>
      <c r="N16" s="17"/>
      <c r="O16" s="18"/>
      <c r="P16" s="19"/>
      <c r="Q16" s="19"/>
      <c r="R16" s="33">
        <v>7.44</v>
      </c>
      <c r="S16" s="21">
        <f>IF(R16=0,0,TRUNC(56.0211*(R16-1.5)^1.05))</f>
        <v>363</v>
      </c>
      <c r="T16" s="22"/>
    </row>
    <row r="17" spans="2:20" ht="13.5" thickBot="1">
      <c r="B17" s="15"/>
      <c r="C17" s="16" t="s">
        <v>116</v>
      </c>
      <c r="D17" s="17"/>
      <c r="E17" s="18"/>
      <c r="F17" s="19"/>
      <c r="G17" s="19"/>
      <c r="H17" s="33">
        <v>11.23</v>
      </c>
      <c r="I17" s="21">
        <f>IF(H17=0,0,TRUNC(51.39*(H17-1.5)^1.05))</f>
        <v>560</v>
      </c>
      <c r="J17" s="22"/>
      <c r="L17" s="15"/>
      <c r="M17" s="16" t="s">
        <v>123</v>
      </c>
      <c r="N17" s="17"/>
      <c r="O17" s="18"/>
      <c r="P17" s="19"/>
      <c r="Q17" s="19"/>
      <c r="R17" s="33">
        <v>8.08</v>
      </c>
      <c r="S17" s="23">
        <f>IF(R17=0,0,TRUNC(56.0211*(R17-1.5)^1.05))</f>
        <v>405</v>
      </c>
      <c r="T17" s="22"/>
    </row>
    <row r="18" spans="2:20" ht="13.5" thickTop="1">
      <c r="B18" s="9" t="s">
        <v>12</v>
      </c>
      <c r="C18" s="2" t="s">
        <v>41</v>
      </c>
      <c r="D18" s="10"/>
      <c r="E18" s="11"/>
      <c r="F18" s="12"/>
      <c r="G18" s="12"/>
      <c r="H18" s="13">
        <v>33.92</v>
      </c>
      <c r="I18" s="14">
        <f>IF(OR(H18=0,H18&gt;44),0,TRUNC(4.86338*(44-H18)^1.81))</f>
        <v>318</v>
      </c>
      <c r="J18" s="8">
        <f>SUM(I18:I19)-MIN(I18:I19)</f>
        <v>371</v>
      </c>
      <c r="L18" s="9" t="s">
        <v>12</v>
      </c>
      <c r="M18" s="2" t="s">
        <v>41</v>
      </c>
      <c r="N18" s="10"/>
      <c r="O18" s="11"/>
      <c r="P18" s="12"/>
      <c r="Q18" s="12"/>
      <c r="R18" s="13">
        <v>37.29</v>
      </c>
      <c r="S18" s="14">
        <f>IF(OR(R18=0,R18&gt;50),0,TRUNC(3.84286*(50-R18)^1.81))</f>
        <v>382</v>
      </c>
      <c r="T18" s="8">
        <f>SUM(S18:S19)-MIN(S18:S19)</f>
        <v>382</v>
      </c>
    </row>
    <row r="19" spans="2:20" ht="13.5" thickBot="1">
      <c r="B19" s="34"/>
      <c r="C19" s="16" t="s">
        <v>124</v>
      </c>
      <c r="D19" s="17"/>
      <c r="E19" s="18"/>
      <c r="F19" s="19"/>
      <c r="G19" s="19"/>
      <c r="H19" s="20">
        <v>33.03</v>
      </c>
      <c r="I19" s="21">
        <f>IF(OR(H19=0,H19&gt;44),0,TRUNC(4.86338*(44-H19)^1.81))</f>
        <v>371</v>
      </c>
      <c r="J19" s="22"/>
      <c r="L19" s="34"/>
      <c r="M19" s="16" t="s">
        <v>124</v>
      </c>
      <c r="N19" s="17"/>
      <c r="O19" s="18"/>
      <c r="P19" s="19"/>
      <c r="Q19" s="19"/>
      <c r="R19" s="20">
        <v>38.34</v>
      </c>
      <c r="S19" s="21">
        <f>IF(OR(R19=0,R19&gt;50),0,TRUNC(3.84286*(50-R19)^1.81))</f>
        <v>327</v>
      </c>
      <c r="T19" s="22"/>
    </row>
    <row r="20" spans="3:20" ht="13.5" thickTop="1">
      <c r="C20" s="30"/>
      <c r="D20" s="12"/>
      <c r="E20" s="12"/>
      <c r="F20" s="12"/>
      <c r="G20" s="12"/>
      <c r="H20" s="30"/>
      <c r="I20" s="35" t="s">
        <v>13</v>
      </c>
      <c r="J20" s="30">
        <f>SUM(J3:J19)</f>
        <v>4670</v>
      </c>
      <c r="M20" s="30"/>
      <c r="N20" s="12"/>
      <c r="O20" s="12"/>
      <c r="P20" s="12"/>
      <c r="Q20" s="12"/>
      <c r="R20" s="30"/>
      <c r="S20" s="35" t="s">
        <v>13</v>
      </c>
      <c r="T20" s="30">
        <f>SUM(T3:T19)</f>
        <v>3912</v>
      </c>
    </row>
    <row r="21" spans="2:9" ht="26.25">
      <c r="B21" s="41"/>
      <c r="I21" s="41"/>
    </row>
    <row r="22" spans="2:16" ht="21" thickBot="1">
      <c r="B22" s="71" t="s">
        <v>378</v>
      </c>
      <c r="F22" s="1" t="s">
        <v>0</v>
      </c>
      <c r="L22" s="71" t="s">
        <v>378</v>
      </c>
      <c r="P22" s="1" t="s">
        <v>1</v>
      </c>
    </row>
    <row r="23" spans="2:20" ht="14.25" thickBot="1" thickTop="1">
      <c r="B23" s="2" t="s">
        <v>2</v>
      </c>
      <c r="C23" s="2" t="s">
        <v>3</v>
      </c>
      <c r="D23" s="3" t="s">
        <v>4</v>
      </c>
      <c r="E23" s="4"/>
      <c r="F23" s="5" t="s">
        <v>5</v>
      </c>
      <c r="G23" s="6"/>
      <c r="H23" s="5"/>
      <c r="I23" s="7" t="s">
        <v>6</v>
      </c>
      <c r="J23" s="8" t="s">
        <v>7</v>
      </c>
      <c r="L23" s="2" t="s">
        <v>2</v>
      </c>
      <c r="M23" s="2" t="s">
        <v>3</v>
      </c>
      <c r="N23" s="3" t="s">
        <v>4</v>
      </c>
      <c r="O23" s="4"/>
      <c r="P23" s="5" t="s">
        <v>5</v>
      </c>
      <c r="Q23" s="6"/>
      <c r="R23" s="5"/>
      <c r="S23" s="7" t="s">
        <v>6</v>
      </c>
      <c r="T23" s="8" t="s">
        <v>7</v>
      </c>
    </row>
    <row r="24" spans="2:20" ht="13.5" thickTop="1">
      <c r="B24" s="9">
        <v>60</v>
      </c>
      <c r="C24" s="2" t="s">
        <v>125</v>
      </c>
      <c r="D24" s="10"/>
      <c r="E24" s="11"/>
      <c r="F24" s="12"/>
      <c r="G24" s="12"/>
      <c r="H24" s="13">
        <v>9.08</v>
      </c>
      <c r="I24" s="14">
        <f>IF(OR(H24=0,H24&gt;11.26),0,TRUNC(58.015*(11.26-H24)^1.81))</f>
        <v>237</v>
      </c>
      <c r="J24" s="8">
        <f>SUM(I24:I26)-MIN(I24:I26)</f>
        <v>519</v>
      </c>
      <c r="L24" s="9">
        <v>60</v>
      </c>
      <c r="M24" s="2" t="s">
        <v>132</v>
      </c>
      <c r="N24" s="10"/>
      <c r="O24" s="11"/>
      <c r="P24" s="12"/>
      <c r="Q24" s="12"/>
      <c r="R24" s="13">
        <v>9.99</v>
      </c>
      <c r="S24" s="14">
        <f>IF(OR(R24=0,R24&gt;12.76),0,TRUNC(46.0849*(12.76-R24)^1.81))</f>
        <v>291</v>
      </c>
      <c r="T24" s="8">
        <f>SUM(S24:S26)-MIN(S24:S26)</f>
        <v>469</v>
      </c>
    </row>
    <row r="25" spans="2:20" ht="12.75">
      <c r="B25" s="15"/>
      <c r="C25" s="16" t="s">
        <v>126</v>
      </c>
      <c r="D25" s="17"/>
      <c r="E25" s="18"/>
      <c r="F25" s="19"/>
      <c r="G25" s="19"/>
      <c r="H25" s="20">
        <v>8.86</v>
      </c>
      <c r="I25" s="21">
        <f>IF(OR(H25=0,H25&gt;11.26),0,TRUNC(58.015*(11.26-H25)^1.81))</f>
        <v>282</v>
      </c>
      <c r="J25" s="22"/>
      <c r="L25" s="15"/>
      <c r="M25" s="16" t="s">
        <v>138</v>
      </c>
      <c r="N25" s="17"/>
      <c r="O25" s="18"/>
      <c r="P25" s="19"/>
      <c r="Q25" s="19"/>
      <c r="R25" s="20">
        <v>10.65</v>
      </c>
      <c r="S25" s="21">
        <f>IF(OR(R25=0,R25&gt;12.76),0,TRUNC(46.0849*(12.76-R25)^1.81))</f>
        <v>178</v>
      </c>
      <c r="T25" s="22"/>
    </row>
    <row r="26" spans="2:20" ht="13.5" thickBot="1">
      <c r="B26" s="15"/>
      <c r="C26" s="16"/>
      <c r="D26" s="17"/>
      <c r="E26" s="18"/>
      <c r="F26" s="19"/>
      <c r="G26" s="19"/>
      <c r="H26" s="20"/>
      <c r="I26" s="23">
        <f>IF(OR(H26=0,H26&gt;11.26),0,TRUNC(58.015*(11.26-H26)^1.81))</f>
        <v>0</v>
      </c>
      <c r="J26" s="22"/>
      <c r="L26" s="15"/>
      <c r="M26" s="16" t="s">
        <v>303</v>
      </c>
      <c r="N26" s="17"/>
      <c r="O26" s="18"/>
      <c r="P26" s="19"/>
      <c r="Q26" s="19"/>
      <c r="R26" s="20">
        <v>11.44</v>
      </c>
      <c r="S26" s="21">
        <f>IF(OR(R26=0,R26&gt;12.76),0,TRUNC(46.0849*(12.76-R26)^1.81))</f>
        <v>76</v>
      </c>
      <c r="T26" s="22"/>
    </row>
    <row r="27" spans="2:20" ht="13.5" thickTop="1">
      <c r="B27" s="9">
        <v>1000</v>
      </c>
      <c r="C27" s="2" t="s">
        <v>127</v>
      </c>
      <c r="D27" s="10"/>
      <c r="E27" s="11">
        <f>60*F27+H27</f>
        <v>243.38</v>
      </c>
      <c r="F27" s="12">
        <v>4</v>
      </c>
      <c r="G27" s="24" t="s">
        <v>8</v>
      </c>
      <c r="H27" s="25">
        <v>3.38</v>
      </c>
      <c r="I27" s="14">
        <f>IF(OR(E27=0,E27&gt;305.5),0,TRUNC(0.08713*(305.5-E27)^1.85))</f>
        <v>180</v>
      </c>
      <c r="J27" s="8">
        <f>SUM(I27:I29)-MIN(I27:I29)</f>
        <v>431</v>
      </c>
      <c r="L27" s="9">
        <v>600</v>
      </c>
      <c r="M27" s="2" t="s">
        <v>134</v>
      </c>
      <c r="N27" s="10"/>
      <c r="O27" s="26">
        <f>60*P27+R27</f>
        <v>140.88</v>
      </c>
      <c r="P27" s="12">
        <v>2</v>
      </c>
      <c r="Q27" s="24" t="s">
        <v>8</v>
      </c>
      <c r="R27" s="25">
        <v>20.88</v>
      </c>
      <c r="S27" s="14">
        <f>IF(OR(O27=0,O27&gt;185),0,TRUNC(0.19889*(185-O27)^1.88))</f>
        <v>245</v>
      </c>
      <c r="T27" s="8">
        <f>SUM(S27:S29)-MIN(S27:S29)</f>
        <v>529</v>
      </c>
    </row>
    <row r="28" spans="2:20" ht="12.75">
      <c r="B28" s="15"/>
      <c r="C28" s="16" t="s">
        <v>128</v>
      </c>
      <c r="D28" s="17"/>
      <c r="E28" s="18">
        <f>60*F28+H28</f>
        <v>231.24</v>
      </c>
      <c r="F28" s="19">
        <v>3</v>
      </c>
      <c r="G28" s="27" t="s">
        <v>8</v>
      </c>
      <c r="H28" s="28">
        <v>51.24</v>
      </c>
      <c r="I28" s="21">
        <f>IF(OR(E28=0,E28&gt;305.5),0,TRUNC(0.08713*(305.5-E28)^1.85))</f>
        <v>251</v>
      </c>
      <c r="J28" s="22"/>
      <c r="L28" s="15"/>
      <c r="M28" s="16" t="s">
        <v>135</v>
      </c>
      <c r="N28" s="17"/>
      <c r="O28" s="18">
        <f>60*P28+R28</f>
        <v>137.32</v>
      </c>
      <c r="P28" s="19">
        <v>2</v>
      </c>
      <c r="Q28" s="27" t="s">
        <v>8</v>
      </c>
      <c r="R28" s="28">
        <v>17.32</v>
      </c>
      <c r="S28" s="21">
        <f>IF(OR(O28=0,O28&gt;185),0,TRUNC(0.19889*(185-O28)^1.88))</f>
        <v>284</v>
      </c>
      <c r="T28" s="22"/>
    </row>
    <row r="29" spans="2:20" ht="13.5" thickBot="1">
      <c r="B29" s="15"/>
      <c r="C29" s="16"/>
      <c r="D29" s="17"/>
      <c r="E29" s="18">
        <f>60*F29+H29</f>
        <v>0</v>
      </c>
      <c r="F29" s="19"/>
      <c r="G29" s="29" t="s">
        <v>8</v>
      </c>
      <c r="H29" s="28"/>
      <c r="I29" s="21">
        <f>IF(OR(E29=0,E29&gt;305.5),0,TRUNC(0.08713*(305.5-E29)^1.85))</f>
        <v>0</v>
      </c>
      <c r="J29" s="22"/>
      <c r="L29" s="15"/>
      <c r="M29" s="16" t="s">
        <v>303</v>
      </c>
      <c r="N29" s="17"/>
      <c r="O29" s="18">
        <f>60*P29+R29</f>
        <v>175.07999999999998</v>
      </c>
      <c r="P29" s="19">
        <v>2</v>
      </c>
      <c r="Q29" s="29" t="s">
        <v>8</v>
      </c>
      <c r="R29" s="28">
        <v>55.08</v>
      </c>
      <c r="S29" s="21">
        <f>IF(OR(O29=0,O29&gt;185),0,TRUNC(0.19889*(185-O29)^1.88))</f>
        <v>14</v>
      </c>
      <c r="T29" s="22"/>
    </row>
    <row r="30" spans="2:20" ht="13.5" thickTop="1">
      <c r="B30" s="9" t="s">
        <v>9</v>
      </c>
      <c r="C30" s="2" t="s">
        <v>129</v>
      </c>
      <c r="D30" s="10"/>
      <c r="E30" s="11"/>
      <c r="F30" s="12"/>
      <c r="G30" s="12"/>
      <c r="H30" s="30">
        <v>135</v>
      </c>
      <c r="I30" s="14">
        <v>283</v>
      </c>
      <c r="J30" s="8">
        <f>SUM(I30:I32)-MIN(I30:I32)</f>
        <v>364</v>
      </c>
      <c r="L30" s="9" t="s">
        <v>9</v>
      </c>
      <c r="M30" s="2" t="s">
        <v>136</v>
      </c>
      <c r="N30" s="10"/>
      <c r="O30" s="11"/>
      <c r="P30" s="12"/>
      <c r="Q30" s="12"/>
      <c r="R30" s="30">
        <v>100</v>
      </c>
      <c r="S30" s="14">
        <f>IF(R30=0,0,TRUNC(1.84523*(R30-75)^1.348))</f>
        <v>141</v>
      </c>
      <c r="T30" s="8">
        <f>SUM(S30:S32)-MIN(S30:S32)</f>
        <v>363</v>
      </c>
    </row>
    <row r="31" spans="2:20" ht="12.75">
      <c r="B31" s="15"/>
      <c r="C31" s="16" t="s">
        <v>126</v>
      </c>
      <c r="D31" s="17"/>
      <c r="E31" s="18"/>
      <c r="F31" s="19"/>
      <c r="G31" s="19"/>
      <c r="H31" s="31">
        <v>100</v>
      </c>
      <c r="I31" s="21">
        <v>81</v>
      </c>
      <c r="J31" s="22"/>
      <c r="L31" s="15"/>
      <c r="M31" s="16" t="s">
        <v>137</v>
      </c>
      <c r="N31" s="17"/>
      <c r="O31" s="18"/>
      <c r="P31" s="19"/>
      <c r="Q31" s="19"/>
      <c r="R31" s="31">
        <v>110</v>
      </c>
      <c r="S31" s="21">
        <f>IF(R31=0,0,TRUNC(1.84523*(R31-75)^1.348))</f>
        <v>222</v>
      </c>
      <c r="T31" s="22"/>
    </row>
    <row r="32" spans="2:20" ht="13.5" thickBot="1">
      <c r="B32" s="15"/>
      <c r="C32" s="16"/>
      <c r="D32" s="17"/>
      <c r="E32" s="18"/>
      <c r="F32" s="19"/>
      <c r="G32" s="19"/>
      <c r="H32" s="31"/>
      <c r="I32" s="21">
        <f>IF(H32=0,0,TRUNC(0.8465*(H32-75)^1.42))</f>
        <v>0</v>
      </c>
      <c r="J32" s="22"/>
      <c r="L32" s="15"/>
      <c r="M32" s="16"/>
      <c r="N32" s="17"/>
      <c r="O32" s="18"/>
      <c r="P32" s="19"/>
      <c r="Q32" s="19"/>
      <c r="R32" s="31"/>
      <c r="S32" s="21">
        <f>IF(R32=0,0,TRUNC(1.84523*(R32-75)^1.348))</f>
        <v>0</v>
      </c>
      <c r="T32" s="22"/>
    </row>
    <row r="33" spans="2:20" ht="13.5" thickTop="1">
      <c r="B33" s="9" t="s">
        <v>10</v>
      </c>
      <c r="C33" s="2" t="s">
        <v>130</v>
      </c>
      <c r="D33" s="10"/>
      <c r="E33" s="11"/>
      <c r="F33" s="12"/>
      <c r="G33" s="12"/>
      <c r="H33" s="30">
        <v>453</v>
      </c>
      <c r="I33" s="14">
        <f>IF(H33=0,0,TRUNC(0.14354*(H33-220)^1.4))</f>
        <v>295</v>
      </c>
      <c r="J33" s="8">
        <f>SUM(I33:I35)-MIN(I33:I35)</f>
        <v>457</v>
      </c>
      <c r="L33" s="9" t="s">
        <v>10</v>
      </c>
      <c r="M33" s="2" t="s">
        <v>135</v>
      </c>
      <c r="N33" s="10"/>
      <c r="O33" s="11"/>
      <c r="P33" s="12"/>
      <c r="Q33" s="12"/>
      <c r="R33" s="30">
        <v>443</v>
      </c>
      <c r="S33" s="14">
        <f>IF(R33=0,0,TRUNC(0.188807*(R33-210)^1.41))</f>
        <v>411</v>
      </c>
      <c r="T33" s="8">
        <f>SUM(S33:S35)-MIN(S33:S35)</f>
        <v>609</v>
      </c>
    </row>
    <row r="34" spans="2:20" ht="12.75">
      <c r="B34" s="15"/>
      <c r="C34" s="16" t="s">
        <v>128</v>
      </c>
      <c r="D34" s="17"/>
      <c r="E34" s="18"/>
      <c r="F34" s="19"/>
      <c r="G34" s="19"/>
      <c r="H34" s="31">
        <v>372</v>
      </c>
      <c r="I34" s="21">
        <f>IF(H34=0,0,TRUNC(0.14354*(H34-220)^1.4))</f>
        <v>162</v>
      </c>
      <c r="J34" s="22"/>
      <c r="L34" s="15"/>
      <c r="M34" s="16" t="s">
        <v>137</v>
      </c>
      <c r="N34" s="17"/>
      <c r="O34" s="18"/>
      <c r="P34" s="19"/>
      <c r="Q34" s="19"/>
      <c r="R34" s="31">
        <v>349</v>
      </c>
      <c r="S34" s="21">
        <f>IF(R34=0,0,TRUNC(0.188807*(R34-210)^1.41))</f>
        <v>198</v>
      </c>
      <c r="T34" s="22"/>
    </row>
    <row r="35" spans="2:20" ht="13.5" thickBot="1">
      <c r="B35" s="15"/>
      <c r="C35" s="16"/>
      <c r="D35" s="17"/>
      <c r="E35" s="18"/>
      <c r="F35" s="19"/>
      <c r="G35" s="19"/>
      <c r="H35" s="31"/>
      <c r="I35" s="21">
        <f>IF(H35=0,0,TRUNC(0.14354*(H35-220)^1.4))</f>
        <v>0</v>
      </c>
      <c r="J35" s="22"/>
      <c r="L35" s="15"/>
      <c r="M35" s="16" t="s">
        <v>133</v>
      </c>
      <c r="N35" s="17"/>
      <c r="O35" s="18"/>
      <c r="P35" s="19"/>
      <c r="Q35" s="19"/>
      <c r="R35" s="31">
        <v>306</v>
      </c>
      <c r="S35" s="21">
        <f>IF(R35=0,0,TRUNC(0.188807*(R35-210)^1.41))</f>
        <v>117</v>
      </c>
      <c r="T35" s="22"/>
    </row>
    <row r="36" spans="2:20" ht="13.5" thickTop="1">
      <c r="B36" s="9"/>
      <c r="C36" s="2" t="s">
        <v>131</v>
      </c>
      <c r="D36" s="10"/>
      <c r="E36" s="11"/>
      <c r="F36" s="12"/>
      <c r="G36" s="12"/>
      <c r="H36" s="32">
        <v>45.34</v>
      </c>
      <c r="I36" s="14">
        <f>IF(H36=0,0,TRUNC(5.33*(H36-10)^1.1))</f>
        <v>269</v>
      </c>
      <c r="J36" s="8">
        <f>SUM(I36:I38)-MIN(I36:I38)</f>
        <v>625</v>
      </c>
      <c r="L36" s="9"/>
      <c r="M36" s="2" t="s">
        <v>133</v>
      </c>
      <c r="N36" s="10"/>
      <c r="O36" s="11"/>
      <c r="P36" s="12"/>
      <c r="Q36" s="12"/>
      <c r="R36" s="32">
        <v>30.91</v>
      </c>
      <c r="S36" s="14">
        <f>IF(R36=0,0,TRUNC(7.86*(R36-8)^1.1))</f>
        <v>246</v>
      </c>
      <c r="T36" s="8">
        <f>SUM(S36:S38)-MIN(S36:S38)</f>
        <v>598</v>
      </c>
    </row>
    <row r="37" spans="2:20" ht="12.75">
      <c r="B37" s="15" t="s">
        <v>11</v>
      </c>
      <c r="C37" s="16" t="s">
        <v>129</v>
      </c>
      <c r="D37" s="17"/>
      <c r="E37" s="18"/>
      <c r="F37" s="19"/>
      <c r="G37" s="19"/>
      <c r="H37" s="33">
        <v>55.69</v>
      </c>
      <c r="I37" s="21">
        <f>IF(H37=0,0,TRUNC(5.33*(H37-10)^1.1))</f>
        <v>356</v>
      </c>
      <c r="J37" s="22"/>
      <c r="L37" s="15" t="s">
        <v>11</v>
      </c>
      <c r="M37" s="16" t="s">
        <v>136</v>
      </c>
      <c r="N37" s="17"/>
      <c r="O37" s="18"/>
      <c r="P37" s="19"/>
      <c r="Q37" s="19"/>
      <c r="R37" s="33">
        <v>34.43</v>
      </c>
      <c r="S37" s="21">
        <f>IF(R37=0,0,TRUNC(7.86*(R37-8)^1.1))</f>
        <v>288</v>
      </c>
      <c r="T37" s="22"/>
    </row>
    <row r="38" spans="2:20" ht="13.5" thickBot="1">
      <c r="B38" s="15"/>
      <c r="C38" s="16"/>
      <c r="D38" s="17"/>
      <c r="E38" s="18"/>
      <c r="F38" s="19"/>
      <c r="G38" s="19"/>
      <c r="H38" s="33"/>
      <c r="I38" s="21">
        <f>IF(H38=0,0,TRUNC(5.33*(H38-10)^1.1))</f>
        <v>0</v>
      </c>
      <c r="J38" s="22"/>
      <c r="L38" s="15"/>
      <c r="M38" s="16" t="s">
        <v>138</v>
      </c>
      <c r="N38" s="17"/>
      <c r="O38" s="18"/>
      <c r="P38" s="19"/>
      <c r="Q38" s="19"/>
      <c r="R38" s="33">
        <v>36.3</v>
      </c>
      <c r="S38" s="21">
        <f>IF(R38=0,0,TRUNC(7.86*(R38-8)^1.1))</f>
        <v>310</v>
      </c>
      <c r="T38" s="22"/>
    </row>
    <row r="39" spans="2:20" ht="13.5" thickTop="1">
      <c r="B39" s="9" t="s">
        <v>12</v>
      </c>
      <c r="C39" s="2" t="s">
        <v>41</v>
      </c>
      <c r="D39" s="10"/>
      <c r="E39" s="11"/>
      <c r="F39" s="12"/>
      <c r="G39" s="12"/>
      <c r="H39" s="13">
        <v>35.83</v>
      </c>
      <c r="I39" s="14">
        <f>IF(OR(H39=0,H39&gt;44),0,TRUNC(4.86338*(44-H39)^1.81))</f>
        <v>217</v>
      </c>
      <c r="J39" s="8">
        <f>SUM(I39:I40)-MIN(I39:I40)</f>
        <v>217</v>
      </c>
      <c r="L39" s="9" t="s">
        <v>12</v>
      </c>
      <c r="M39" s="2" t="s">
        <v>41</v>
      </c>
      <c r="N39" s="10"/>
      <c r="O39" s="11"/>
      <c r="P39" s="12"/>
      <c r="Q39" s="12"/>
      <c r="R39" s="13">
        <v>38.06</v>
      </c>
      <c r="S39" s="14">
        <f>IF(OR(R39=0,R39&gt;50),0,TRUNC(3.84286*(50-R39)^1.81))</f>
        <v>342</v>
      </c>
      <c r="T39" s="8">
        <f>SUM(S39:S40)-MIN(S39:S40)</f>
        <v>342</v>
      </c>
    </row>
    <row r="40" spans="2:20" ht="13.5" thickBot="1">
      <c r="B40" s="34"/>
      <c r="C40" s="16"/>
      <c r="D40" s="17"/>
      <c r="E40" s="18"/>
      <c r="F40" s="19"/>
      <c r="G40" s="19"/>
      <c r="H40" s="20"/>
      <c r="I40" s="21">
        <f>IF(OR(H40=0,H40&gt;44),0,TRUNC(4.86338*(44-H40)^1.81))</f>
        <v>0</v>
      </c>
      <c r="J40" s="22"/>
      <c r="L40" s="34"/>
      <c r="M40" s="16"/>
      <c r="N40" s="17"/>
      <c r="O40" s="18"/>
      <c r="P40" s="19"/>
      <c r="Q40" s="19"/>
      <c r="R40" s="20"/>
      <c r="S40" s="21">
        <f>IF(OR(R40=0,R40&gt;50),0,TRUNC(3.84286*(50-R40)^1.81))</f>
        <v>0</v>
      </c>
      <c r="T40" s="22"/>
    </row>
    <row r="41" spans="3:20" ht="13.5" thickTop="1">
      <c r="C41" s="30"/>
      <c r="D41" s="12"/>
      <c r="E41" s="12"/>
      <c r="F41" s="12"/>
      <c r="G41" s="12"/>
      <c r="H41" s="30"/>
      <c r="I41" s="35" t="s">
        <v>13</v>
      </c>
      <c r="J41" s="30">
        <f>SUM(J24:J40)</f>
        <v>2613</v>
      </c>
      <c r="M41" s="30"/>
      <c r="N41" s="12"/>
      <c r="O41" s="12"/>
      <c r="P41" s="12"/>
      <c r="Q41" s="12"/>
      <c r="R41" s="30"/>
      <c r="S41" s="35" t="s">
        <v>13</v>
      </c>
      <c r="T41" s="30">
        <f>SUM(T24:T40)</f>
        <v>2910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41"/>
  <sheetViews>
    <sheetView workbookViewId="0" topLeftCell="A10">
      <selection activeCell="L22" sqref="L22"/>
    </sheetView>
  </sheetViews>
  <sheetFormatPr defaultColWidth="9.00390625" defaultRowHeight="12.75"/>
  <cols>
    <col min="1" max="1" width="1.00390625" style="0" customWidth="1"/>
    <col min="2" max="2" width="6.50390625" style="0" customWidth="1"/>
    <col min="3" max="3" width="18.625" style="0" customWidth="1"/>
    <col min="4" max="4" width="1.37890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5.625" style="0" customWidth="1"/>
    <col min="9" max="9" width="6.625" style="0" customWidth="1"/>
    <col min="10" max="10" width="7.00390625" style="0" customWidth="1"/>
    <col min="11" max="11" width="1.00390625" style="0" customWidth="1"/>
    <col min="12" max="12" width="6.375" style="0" customWidth="1"/>
    <col min="13" max="13" width="19.375" style="0" customWidth="1"/>
    <col min="14" max="14" width="1.1210937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5.375" style="0" customWidth="1"/>
    <col min="19" max="19" width="5.875" style="0" customWidth="1"/>
    <col min="20" max="20" width="7.375" style="0" customWidth="1"/>
    <col min="21" max="21" width="1.625" style="0" customWidth="1"/>
  </cols>
  <sheetData>
    <row r="1" spans="2:16" ht="21" thickBot="1">
      <c r="B1" s="47"/>
      <c r="F1" s="1"/>
      <c r="H1" s="1" t="s">
        <v>14</v>
      </c>
      <c r="L1" s="47"/>
      <c r="P1" s="1" t="s">
        <v>15</v>
      </c>
    </row>
    <row r="2" spans="2:20" ht="14.25" thickBot="1" thickTop="1">
      <c r="B2" s="2" t="s">
        <v>2</v>
      </c>
      <c r="C2" s="2" t="s">
        <v>3</v>
      </c>
      <c r="D2" s="3" t="s">
        <v>4</v>
      </c>
      <c r="E2" s="4"/>
      <c r="F2" s="5" t="s">
        <v>5</v>
      </c>
      <c r="G2" s="6"/>
      <c r="H2" s="5"/>
      <c r="I2" s="7" t="s">
        <v>6</v>
      </c>
      <c r="J2" s="8" t="s">
        <v>7</v>
      </c>
      <c r="L2" s="2" t="s">
        <v>2</v>
      </c>
      <c r="M2" s="2" t="s">
        <v>3</v>
      </c>
      <c r="N2" s="3" t="s">
        <v>4</v>
      </c>
      <c r="O2" s="4"/>
      <c r="P2" s="5" t="s">
        <v>5</v>
      </c>
      <c r="Q2" s="6"/>
      <c r="R2" s="5"/>
      <c r="S2" s="7" t="s">
        <v>6</v>
      </c>
      <c r="T2" s="8" t="s">
        <v>7</v>
      </c>
    </row>
    <row r="3" spans="2:20" ht="13.5" thickTop="1">
      <c r="B3" s="9">
        <v>60</v>
      </c>
      <c r="C3" s="2"/>
      <c r="D3" s="10"/>
      <c r="E3" s="11"/>
      <c r="F3" s="12"/>
      <c r="G3" s="12"/>
      <c r="H3" s="13"/>
      <c r="I3" s="14">
        <f>IF(OR(H3=0,H3&gt;11.26),0,TRUNC(58.015*(11.26-H3)^1.81))</f>
        <v>0</v>
      </c>
      <c r="J3" s="8">
        <f>SUM(I3:I5)-MIN(I3:I5)</f>
        <v>0</v>
      </c>
      <c r="L3" s="9">
        <v>60</v>
      </c>
      <c r="M3" s="2"/>
      <c r="N3" s="10"/>
      <c r="O3" s="11"/>
      <c r="P3" s="12"/>
      <c r="Q3" s="12"/>
      <c r="R3" s="13"/>
      <c r="S3" s="14">
        <f>IF(OR(R3=0,R3&gt;12.76),0,TRUNC(46.0849*(12.76-R3)^1.81))</f>
        <v>0</v>
      </c>
      <c r="T3" s="8">
        <f>SUM(S3:S5)-MIN(S3:S5)</f>
        <v>0</v>
      </c>
    </row>
    <row r="4" spans="2:20" ht="12.75">
      <c r="B4" s="15"/>
      <c r="C4" s="16"/>
      <c r="D4" s="17"/>
      <c r="E4" s="18"/>
      <c r="F4" s="19"/>
      <c r="G4" s="19"/>
      <c r="H4" s="20"/>
      <c r="I4" s="21">
        <f>IF(OR(H4=0,H4&gt;11.26),0,TRUNC(58.015*(11.26-H4)^1.81))</f>
        <v>0</v>
      </c>
      <c r="J4" s="22"/>
      <c r="L4" s="15"/>
      <c r="M4" s="16"/>
      <c r="N4" s="17"/>
      <c r="O4" s="18"/>
      <c r="P4" s="19"/>
      <c r="Q4" s="19"/>
      <c r="R4" s="20"/>
      <c r="S4" s="21">
        <f>IF(OR(R4=0,R4&gt;12.76),0,TRUNC(46.0849*(12.76-R4)^1.81))</f>
        <v>0</v>
      </c>
      <c r="T4" s="22"/>
    </row>
    <row r="5" spans="2:20" ht="13.5" thickBot="1">
      <c r="B5" s="15"/>
      <c r="C5" s="16"/>
      <c r="D5" s="17"/>
      <c r="E5" s="18"/>
      <c r="F5" s="19"/>
      <c r="G5" s="19"/>
      <c r="H5" s="20"/>
      <c r="I5" s="23">
        <f>IF(OR(H5=0,H5&gt;11.26),0,TRUNC(58.015*(11.26-H5)^1.81))</f>
        <v>0</v>
      </c>
      <c r="J5" s="22"/>
      <c r="L5" s="15"/>
      <c r="M5" s="16"/>
      <c r="N5" s="17"/>
      <c r="O5" s="18"/>
      <c r="P5" s="19"/>
      <c r="Q5" s="19"/>
      <c r="R5" s="20"/>
      <c r="S5" s="21">
        <f>IF(OR(R5=0,R5&gt;12.76),0,TRUNC(46.0849*(12.76-R5)^1.81))</f>
        <v>0</v>
      </c>
      <c r="T5" s="22"/>
    </row>
    <row r="6" spans="2:20" ht="13.5" thickTop="1">
      <c r="B6" s="9">
        <v>1500</v>
      </c>
      <c r="C6" s="2"/>
      <c r="D6" s="10"/>
      <c r="E6" s="11">
        <f>60*F6+H6</f>
        <v>0</v>
      </c>
      <c r="F6" s="12"/>
      <c r="G6" s="24" t="s">
        <v>8</v>
      </c>
      <c r="H6" s="25"/>
      <c r="I6" s="14">
        <f>IF(OR(E6=0,E6&gt;480),0,TRUNC(0.03768*(480-E6)^1.85))</f>
        <v>0</v>
      </c>
      <c r="J6" s="8">
        <f>SUM(I6:I8)-MIN(I6:I8)</f>
        <v>0</v>
      </c>
      <c r="L6" s="9">
        <v>800</v>
      </c>
      <c r="M6" s="2"/>
      <c r="N6" s="10"/>
      <c r="O6" s="26">
        <f>60*P6+R6</f>
        <v>0</v>
      </c>
      <c r="P6" s="12"/>
      <c r="Q6" s="24" t="s">
        <v>8</v>
      </c>
      <c r="R6" s="25"/>
      <c r="S6" s="14">
        <f>IF(OR(O6=0,O6&gt;254),0,TRUNC(0.11193*(254-O6)^1.88))</f>
        <v>0</v>
      </c>
      <c r="T6" s="8">
        <f>SUM(S6:S8)-MIN(S6:S8)</f>
        <v>0</v>
      </c>
    </row>
    <row r="7" spans="2:20" ht="12.75">
      <c r="B7" s="15"/>
      <c r="C7" s="16"/>
      <c r="D7" s="17"/>
      <c r="E7" s="18">
        <f>60*F7+H7</f>
        <v>0</v>
      </c>
      <c r="F7" s="19"/>
      <c r="G7" s="27" t="s">
        <v>8</v>
      </c>
      <c r="H7" s="28"/>
      <c r="I7" s="21">
        <f>IF(OR(E7=0,E7&gt;480),0,TRUNC(0.03768*(480-E7)^1.85))</f>
        <v>0</v>
      </c>
      <c r="J7" s="22"/>
      <c r="L7" s="15"/>
      <c r="M7" s="16"/>
      <c r="N7" s="17"/>
      <c r="O7" s="18">
        <f>60*P7+R7</f>
        <v>0</v>
      </c>
      <c r="P7" s="19"/>
      <c r="Q7" s="27" t="s">
        <v>8</v>
      </c>
      <c r="R7" s="28"/>
      <c r="S7" s="21">
        <f>IF(OR(O7=0,O7&gt;254),0,TRUNC(0.11193*(254-O7)^1.88))</f>
        <v>0</v>
      </c>
      <c r="T7" s="22"/>
    </row>
    <row r="8" spans="2:20" ht="13.5" thickBot="1">
      <c r="B8" s="15"/>
      <c r="C8" s="16"/>
      <c r="D8" s="17"/>
      <c r="E8" s="18">
        <f>60*F8+H8</f>
        <v>0</v>
      </c>
      <c r="F8" s="19"/>
      <c r="G8" s="29" t="s">
        <v>8</v>
      </c>
      <c r="H8" s="28"/>
      <c r="I8" s="21">
        <f>IF(OR(E8=0,E8&gt;480),0,TRUNC(0.03768*(480-E8)^1.85))</f>
        <v>0</v>
      </c>
      <c r="J8" s="22"/>
      <c r="L8" s="15"/>
      <c r="M8" s="16"/>
      <c r="N8" s="17"/>
      <c r="O8" s="18">
        <f>60*P8+R8</f>
        <v>0</v>
      </c>
      <c r="P8" s="19"/>
      <c r="Q8" s="29" t="s">
        <v>8</v>
      </c>
      <c r="R8" s="28"/>
      <c r="S8" s="21">
        <f>IF(OR(O8=0,O8&gt;254),0,TRUNC(0.11193*(254-O8)^1.88))</f>
        <v>0</v>
      </c>
      <c r="T8" s="22"/>
    </row>
    <row r="9" spans="2:20" ht="13.5" thickTop="1">
      <c r="B9" s="9" t="s">
        <v>9</v>
      </c>
      <c r="C9" s="2"/>
      <c r="D9" s="10"/>
      <c r="E9" s="11"/>
      <c r="F9" s="12"/>
      <c r="G9" s="12"/>
      <c r="H9" s="30"/>
      <c r="I9" s="14">
        <f>IF(H9=0,0,TRUNC(0.8465*(H9-75)^1.42))</f>
        <v>0</v>
      </c>
      <c r="J9" s="8">
        <f>SUM(I9:I11)-MIN(I9:I11)</f>
        <v>0</v>
      </c>
      <c r="L9" s="9" t="s">
        <v>9</v>
      </c>
      <c r="M9" s="2"/>
      <c r="N9" s="10"/>
      <c r="O9" s="11"/>
      <c r="P9" s="12"/>
      <c r="Q9" s="12"/>
      <c r="R9" s="30"/>
      <c r="S9" s="14">
        <f>IF(R9=0,0,TRUNC(1.84523*(R9-75)^1.348))</f>
        <v>0</v>
      </c>
      <c r="T9" s="8">
        <f>SUM(S9:S11)-MIN(S9:S11)</f>
        <v>0</v>
      </c>
    </row>
    <row r="10" spans="2:20" ht="12.75">
      <c r="B10" s="15"/>
      <c r="C10" s="16"/>
      <c r="D10" s="17"/>
      <c r="E10" s="18"/>
      <c r="F10" s="19"/>
      <c r="G10" s="19"/>
      <c r="H10" s="31"/>
      <c r="I10" s="21">
        <f>IF(H10=0,0,TRUNC(0.8465*(H10-75)^1.42))</f>
        <v>0</v>
      </c>
      <c r="J10" s="22"/>
      <c r="L10" s="15"/>
      <c r="M10" s="16"/>
      <c r="N10" s="17"/>
      <c r="O10" s="18"/>
      <c r="P10" s="19"/>
      <c r="Q10" s="19"/>
      <c r="R10" s="31"/>
      <c r="S10" s="21">
        <f>IF(R10=0,0,TRUNC(1.84523*(R10-75)^1.348))</f>
        <v>0</v>
      </c>
      <c r="T10" s="22"/>
    </row>
    <row r="11" spans="2:20" ht="13.5" thickBot="1">
      <c r="B11" s="15"/>
      <c r="C11" s="16"/>
      <c r="D11" s="17"/>
      <c r="E11" s="18"/>
      <c r="F11" s="19"/>
      <c r="G11" s="19"/>
      <c r="H11" s="31"/>
      <c r="I11" s="21">
        <f>IF(H11=0,0,TRUNC(0.8465*(H11-75)^1.42))</f>
        <v>0</v>
      </c>
      <c r="J11" s="22"/>
      <c r="L11" s="15"/>
      <c r="M11" s="16"/>
      <c r="N11" s="17"/>
      <c r="O11" s="18"/>
      <c r="P11" s="19"/>
      <c r="Q11" s="19"/>
      <c r="R11" s="31"/>
      <c r="S11" s="21">
        <f>IF(R11=0,0,TRUNC(1.84523*(R11-75)^1.348))</f>
        <v>0</v>
      </c>
      <c r="T11" s="22"/>
    </row>
    <row r="12" spans="2:20" ht="13.5" thickTop="1">
      <c r="B12" s="9" t="s">
        <v>10</v>
      </c>
      <c r="C12" s="2"/>
      <c r="D12" s="10"/>
      <c r="E12" s="11"/>
      <c r="F12" s="12"/>
      <c r="G12" s="12"/>
      <c r="H12" s="30"/>
      <c r="I12" s="14">
        <f>IF(H12=0,0,TRUNC(0.14354*(H12-220)^1.4))</f>
        <v>0</v>
      </c>
      <c r="J12" s="8">
        <f>SUM(I12:I14)-MIN(I12:I14)</f>
        <v>0</v>
      </c>
      <c r="L12" s="9" t="s">
        <v>10</v>
      </c>
      <c r="M12" s="2"/>
      <c r="N12" s="10"/>
      <c r="O12" s="11"/>
      <c r="P12" s="12"/>
      <c r="Q12" s="12"/>
      <c r="R12" s="30"/>
      <c r="S12" s="14">
        <f>IF(R12=0,0,TRUNC(0.188807*(R12-210)^1.41))</f>
        <v>0</v>
      </c>
      <c r="T12" s="8">
        <f>SUM(S12:S14)-MIN(S12:S14)</f>
        <v>0</v>
      </c>
    </row>
    <row r="13" spans="2:20" ht="12.75">
      <c r="B13" s="15"/>
      <c r="C13" s="16"/>
      <c r="D13" s="17"/>
      <c r="E13" s="18"/>
      <c r="F13" s="19"/>
      <c r="G13" s="19"/>
      <c r="H13" s="31"/>
      <c r="I13" s="21">
        <f>IF(H13=0,0,TRUNC(0.14354*(H13-220)^1.4))</f>
        <v>0</v>
      </c>
      <c r="J13" s="22"/>
      <c r="L13" s="15"/>
      <c r="M13" s="16"/>
      <c r="N13" s="17"/>
      <c r="O13" s="18"/>
      <c r="P13" s="19"/>
      <c r="Q13" s="19"/>
      <c r="R13" s="31"/>
      <c r="S13" s="21">
        <f>IF(R13=0,0,TRUNC(0.188807*(R13-210)^1.41))</f>
        <v>0</v>
      </c>
      <c r="T13" s="22"/>
    </row>
    <row r="14" spans="2:20" ht="13.5" thickBot="1">
      <c r="B14" s="15"/>
      <c r="C14" s="16"/>
      <c r="D14" s="17"/>
      <c r="E14" s="18"/>
      <c r="F14" s="19"/>
      <c r="G14" s="19"/>
      <c r="H14" s="31"/>
      <c r="I14" s="21">
        <f>IF(H14=0,0,TRUNC(0.14354*(H14-220)^1.4))</f>
        <v>0</v>
      </c>
      <c r="J14" s="22"/>
      <c r="L14" s="15"/>
      <c r="M14" s="16"/>
      <c r="N14" s="17"/>
      <c r="O14" s="18"/>
      <c r="P14" s="19"/>
      <c r="Q14" s="19"/>
      <c r="R14" s="31"/>
      <c r="S14" s="23">
        <f>IF(R14=0,0,TRUNC(0.188807*(R14-210)^1.41))</f>
        <v>0</v>
      </c>
      <c r="T14" s="22"/>
    </row>
    <row r="15" spans="2:20" ht="13.5" thickTop="1">
      <c r="B15" s="9" t="s">
        <v>16</v>
      </c>
      <c r="C15" s="2"/>
      <c r="D15" s="10"/>
      <c r="E15" s="11"/>
      <c r="F15" s="12"/>
      <c r="G15" s="12"/>
      <c r="H15" s="32"/>
      <c r="I15" s="14">
        <f>IF(H15=0,0,TRUNC(51.39*(H15-1.5)^1.05))</f>
        <v>0</v>
      </c>
      <c r="J15" s="8">
        <f>SUM(I15:I17)-MIN(I15:I17)</f>
        <v>0</v>
      </c>
      <c r="L15" s="9" t="s">
        <v>16</v>
      </c>
      <c r="M15" s="2"/>
      <c r="N15" s="10"/>
      <c r="O15" s="11"/>
      <c r="P15" s="12"/>
      <c r="Q15" s="12"/>
      <c r="R15" s="32"/>
      <c r="S15" s="14">
        <f>IF(R15=0,0,TRUNC(56.0211*(R15-1.5)^1.05))</f>
        <v>0</v>
      </c>
      <c r="T15" s="8">
        <f>SUM(S15:S17)-MIN(S15:S17)</f>
        <v>0</v>
      </c>
    </row>
    <row r="16" spans="2:20" ht="12.75">
      <c r="B16" s="15" t="s">
        <v>17</v>
      </c>
      <c r="C16" s="16"/>
      <c r="D16" s="17"/>
      <c r="E16" s="18"/>
      <c r="F16" s="19"/>
      <c r="G16" s="19"/>
      <c r="H16" s="33"/>
      <c r="I16" s="21">
        <f>IF(H16=0,0,TRUNC(51.39*(H16-1.5)^1.05))</f>
        <v>0</v>
      </c>
      <c r="J16" s="22"/>
      <c r="L16" s="15" t="s">
        <v>18</v>
      </c>
      <c r="M16" s="16"/>
      <c r="N16" s="17"/>
      <c r="O16" s="18"/>
      <c r="P16" s="19"/>
      <c r="Q16" s="19"/>
      <c r="R16" s="33"/>
      <c r="S16" s="21">
        <f>IF(R16=0,0,TRUNC(56.0211*(R16-1.5)^1.05))</f>
        <v>0</v>
      </c>
      <c r="T16" s="22"/>
    </row>
    <row r="17" spans="2:20" ht="13.5" thickBot="1">
      <c r="B17" s="15"/>
      <c r="C17" s="16"/>
      <c r="D17" s="17"/>
      <c r="E17" s="18"/>
      <c r="F17" s="19"/>
      <c r="G17" s="19"/>
      <c r="H17" s="33"/>
      <c r="I17" s="21">
        <f>IF(H17=0,0,TRUNC(51.39*(H17-1.5)^1.05))</f>
        <v>0</v>
      </c>
      <c r="J17" s="22"/>
      <c r="L17" s="15"/>
      <c r="M17" s="16"/>
      <c r="N17" s="17"/>
      <c r="O17" s="18"/>
      <c r="P17" s="19"/>
      <c r="Q17" s="19"/>
      <c r="R17" s="33"/>
      <c r="S17" s="23">
        <f>IF(R17=0,0,TRUNC(56.0211*(R17-1.5)^1.05))</f>
        <v>0</v>
      </c>
      <c r="T17" s="22"/>
    </row>
    <row r="18" spans="2:20" ht="13.5" thickTop="1">
      <c r="B18" s="9" t="s">
        <v>12</v>
      </c>
      <c r="C18" s="2"/>
      <c r="D18" s="10"/>
      <c r="E18" s="11"/>
      <c r="F18" s="12"/>
      <c r="G18" s="12"/>
      <c r="H18" s="13"/>
      <c r="I18" s="14">
        <f>IF(OR(H18=0,H18&gt;44),0,TRUNC(4.86338*(44-H18)^1.81))</f>
        <v>0</v>
      </c>
      <c r="J18" s="8">
        <f>SUM(I18:I19)-MIN(I18:I19)</f>
        <v>0</v>
      </c>
      <c r="L18" s="9" t="s">
        <v>12</v>
      </c>
      <c r="M18" s="2"/>
      <c r="N18" s="10"/>
      <c r="O18" s="11"/>
      <c r="P18" s="12"/>
      <c r="Q18" s="12"/>
      <c r="R18" s="13"/>
      <c r="S18" s="14">
        <f>IF(OR(R18=0,R18&gt;50),0,TRUNC(3.84286*(50-R18)^1.81))</f>
        <v>0</v>
      </c>
      <c r="T18" s="8">
        <f>SUM(S18:S19)-MIN(S18:S19)</f>
        <v>0</v>
      </c>
    </row>
    <row r="19" spans="2:20" ht="13.5" thickBot="1">
      <c r="B19" s="34"/>
      <c r="C19" s="16"/>
      <c r="D19" s="17"/>
      <c r="E19" s="18"/>
      <c r="F19" s="19"/>
      <c r="G19" s="19"/>
      <c r="H19" s="20"/>
      <c r="I19" s="21">
        <f>IF(OR(H19=0,H19&gt;44),0,TRUNC(4.86338*(44-H19)^1.81))</f>
        <v>0</v>
      </c>
      <c r="J19" s="22"/>
      <c r="L19" s="34"/>
      <c r="M19" s="16"/>
      <c r="N19" s="17"/>
      <c r="O19" s="18"/>
      <c r="P19" s="19"/>
      <c r="Q19" s="19"/>
      <c r="R19" s="20"/>
      <c r="S19" s="21">
        <f>IF(OR(R19=0,R19&gt;50),0,TRUNC(3.84286*(50-R19)^1.81))</f>
        <v>0</v>
      </c>
      <c r="T19" s="22"/>
    </row>
    <row r="20" spans="3:20" ht="13.5" thickTop="1">
      <c r="C20" s="30"/>
      <c r="D20" s="12"/>
      <c r="E20" s="12"/>
      <c r="F20" s="12"/>
      <c r="G20" s="12"/>
      <c r="H20" s="30"/>
      <c r="I20" s="35" t="s">
        <v>13</v>
      </c>
      <c r="J20" s="30">
        <f>SUM(J3:J19)</f>
        <v>0</v>
      </c>
      <c r="M20" s="30"/>
      <c r="N20" s="12"/>
      <c r="O20" s="12"/>
      <c r="P20" s="12"/>
      <c r="Q20" s="12"/>
      <c r="R20" s="30"/>
      <c r="S20" s="35" t="s">
        <v>13</v>
      </c>
      <c r="T20" s="30">
        <f>SUM(T3:T19)</f>
        <v>0</v>
      </c>
    </row>
    <row r="21" spans="2:9" ht="26.25">
      <c r="B21" s="41"/>
      <c r="I21" s="41"/>
    </row>
    <row r="22" spans="2:16" ht="21" thickBot="1">
      <c r="B22" s="70" t="s">
        <v>379</v>
      </c>
      <c r="F22" s="1"/>
      <c r="H22" s="1" t="s">
        <v>0</v>
      </c>
      <c r="L22" s="70" t="s">
        <v>379</v>
      </c>
      <c r="P22" s="1" t="s">
        <v>1</v>
      </c>
    </row>
    <row r="23" spans="2:20" ht="14.25" thickBot="1" thickTop="1">
      <c r="B23" s="2" t="s">
        <v>2</v>
      </c>
      <c r="C23" s="2" t="s">
        <v>3</v>
      </c>
      <c r="D23" s="3" t="s">
        <v>4</v>
      </c>
      <c r="E23" s="4"/>
      <c r="F23" s="5" t="s">
        <v>5</v>
      </c>
      <c r="G23" s="6"/>
      <c r="H23" s="5"/>
      <c r="I23" s="7" t="s">
        <v>6</v>
      </c>
      <c r="J23" s="8" t="s">
        <v>7</v>
      </c>
      <c r="L23" s="2" t="s">
        <v>2</v>
      </c>
      <c r="M23" s="2" t="s">
        <v>3</v>
      </c>
      <c r="N23" s="3" t="s">
        <v>4</v>
      </c>
      <c r="O23" s="4"/>
      <c r="P23" s="5" t="s">
        <v>5</v>
      </c>
      <c r="Q23" s="6"/>
      <c r="R23" s="5"/>
      <c r="S23" s="7" t="s">
        <v>6</v>
      </c>
      <c r="T23" s="8" t="s">
        <v>7</v>
      </c>
    </row>
    <row r="24" spans="2:20" ht="13.5" thickTop="1">
      <c r="B24" s="9">
        <v>60</v>
      </c>
      <c r="C24" s="2" t="s">
        <v>143</v>
      </c>
      <c r="D24" s="10"/>
      <c r="E24" s="11"/>
      <c r="F24" s="12"/>
      <c r="G24" s="12"/>
      <c r="H24" s="13">
        <v>9.65</v>
      </c>
      <c r="I24" s="14">
        <f>IF(OR(H24=0,H24&gt;11.26),0,TRUNC(58.015*(11.26-H24)^1.81))</f>
        <v>137</v>
      </c>
      <c r="J24" s="8">
        <f>SUM(I24:I26)-MIN(I24:I26)</f>
        <v>243</v>
      </c>
      <c r="L24" s="9">
        <v>60</v>
      </c>
      <c r="M24" s="2" t="s">
        <v>139</v>
      </c>
      <c r="N24" s="10"/>
      <c r="O24" s="11"/>
      <c r="P24" s="12"/>
      <c r="Q24" s="12"/>
      <c r="R24" s="13">
        <v>9.23</v>
      </c>
      <c r="S24" s="14">
        <f>IF(OR(R24=0,R24&gt;12.76),0,TRUNC(46.0849*(12.76-R24)^1.81))</f>
        <v>451</v>
      </c>
      <c r="T24" s="8">
        <f>SUM(S24:S26)-MIN(S24:S26)</f>
        <v>793</v>
      </c>
    </row>
    <row r="25" spans="2:20" ht="12.75">
      <c r="B25" s="15"/>
      <c r="C25" s="16" t="s">
        <v>144</v>
      </c>
      <c r="D25" s="17"/>
      <c r="E25" s="18"/>
      <c r="F25" s="19"/>
      <c r="G25" s="19"/>
      <c r="H25" s="20">
        <v>9.86</v>
      </c>
      <c r="I25" s="21">
        <f>IF(OR(H25=0,H25&gt;11.26),0,TRUNC(58.015*(11.26-H25)^1.81))</f>
        <v>106</v>
      </c>
      <c r="J25" s="22"/>
      <c r="L25" s="15"/>
      <c r="M25" s="16" t="s">
        <v>140</v>
      </c>
      <c r="N25" s="17"/>
      <c r="O25" s="18"/>
      <c r="P25" s="19"/>
      <c r="Q25" s="19"/>
      <c r="R25" s="20">
        <v>9.73</v>
      </c>
      <c r="S25" s="21">
        <f>IF(OR(R25=0,R25&gt;12.76),0,TRUNC(46.0849*(12.76-R25)^1.81))</f>
        <v>342</v>
      </c>
      <c r="T25" s="22"/>
    </row>
    <row r="26" spans="2:20" ht="13.5" thickBot="1">
      <c r="B26" s="15"/>
      <c r="C26" s="16"/>
      <c r="D26" s="17"/>
      <c r="E26" s="18"/>
      <c r="F26" s="19"/>
      <c r="G26" s="19"/>
      <c r="H26" s="20"/>
      <c r="I26" s="23">
        <f>IF(OR(H26=0,H26&gt;11.26),0,TRUNC(58.015*(11.26-H26)^1.81))</f>
        <v>0</v>
      </c>
      <c r="J26" s="22"/>
      <c r="L26" s="15"/>
      <c r="M26" s="16"/>
      <c r="N26" s="17"/>
      <c r="O26" s="18"/>
      <c r="P26" s="19"/>
      <c r="Q26" s="19"/>
      <c r="R26" s="20"/>
      <c r="S26" s="21">
        <f>IF(OR(R26=0,R26&gt;12.76),0,TRUNC(46.0849*(12.76-R26)^1.81))</f>
        <v>0</v>
      </c>
      <c r="T26" s="22"/>
    </row>
    <row r="27" spans="2:20" ht="13.5" thickTop="1">
      <c r="B27" s="9">
        <v>1000</v>
      </c>
      <c r="C27" s="2" t="s">
        <v>145</v>
      </c>
      <c r="D27" s="10"/>
      <c r="E27" s="11">
        <f>60*F27+H27</f>
        <v>220.12</v>
      </c>
      <c r="F27" s="12">
        <v>3</v>
      </c>
      <c r="G27" s="24" t="s">
        <v>8</v>
      </c>
      <c r="H27" s="25">
        <v>40.12</v>
      </c>
      <c r="I27" s="14">
        <f>IF(OR(E27=0,E27&gt;305.5),0,TRUNC(0.08713*(305.5-E27)^1.85))</f>
        <v>325</v>
      </c>
      <c r="J27" s="8">
        <f>SUM(I27:I29)-MIN(I27:I29)</f>
        <v>643</v>
      </c>
      <c r="L27" s="9">
        <v>600</v>
      </c>
      <c r="M27" s="2" t="s">
        <v>141</v>
      </c>
      <c r="N27" s="10"/>
      <c r="O27" s="26">
        <f>60*P27+R27</f>
        <v>136.84</v>
      </c>
      <c r="P27" s="12">
        <v>2</v>
      </c>
      <c r="Q27" s="24" t="s">
        <v>8</v>
      </c>
      <c r="R27" s="25">
        <v>16.84</v>
      </c>
      <c r="S27" s="14">
        <f>IF(OR(O27=0,O27&gt;185),0,TRUNC(0.19889*(185-O27)^1.88))</f>
        <v>289</v>
      </c>
      <c r="T27" s="8">
        <f>SUM(S27:S29)-MIN(S27:S29)</f>
        <v>537</v>
      </c>
    </row>
    <row r="28" spans="2:20" ht="12.75">
      <c r="B28" s="15"/>
      <c r="C28" s="16" t="s">
        <v>144</v>
      </c>
      <c r="D28" s="17"/>
      <c r="E28" s="18">
        <f>60*F28+H28</f>
        <v>221.22</v>
      </c>
      <c r="F28" s="19">
        <v>3</v>
      </c>
      <c r="G28" s="27" t="s">
        <v>8</v>
      </c>
      <c r="H28" s="28">
        <v>41.22</v>
      </c>
      <c r="I28" s="21">
        <f>IF(OR(E28=0,E28&gt;305.5),0,TRUNC(0.08713*(305.5-E28)^1.85))</f>
        <v>318</v>
      </c>
      <c r="J28" s="22"/>
      <c r="L28" s="15"/>
      <c r="M28" s="16" t="s">
        <v>142</v>
      </c>
      <c r="N28" s="17"/>
      <c r="O28" s="18">
        <f>60*P28+R28</f>
        <v>140.57999999999998</v>
      </c>
      <c r="P28" s="19">
        <v>2</v>
      </c>
      <c r="Q28" s="27" t="s">
        <v>8</v>
      </c>
      <c r="R28" s="28">
        <v>20.58</v>
      </c>
      <c r="S28" s="21">
        <f>IF(OR(O28=0,O28&gt;185),0,TRUNC(0.19889*(185-O28)^1.88))</f>
        <v>248</v>
      </c>
      <c r="T28" s="22"/>
    </row>
    <row r="29" spans="2:20" ht="13.5" thickBot="1">
      <c r="B29" s="15"/>
      <c r="C29" s="16"/>
      <c r="D29" s="17"/>
      <c r="E29" s="18">
        <f>60*F29+H29</f>
        <v>0</v>
      </c>
      <c r="F29" s="19"/>
      <c r="G29" s="29" t="s">
        <v>8</v>
      </c>
      <c r="H29" s="28"/>
      <c r="I29" s="21">
        <f>IF(OR(E29=0,E29&gt;305.5),0,TRUNC(0.08713*(305.5-E29)^1.85))</f>
        <v>0</v>
      </c>
      <c r="J29" s="22"/>
      <c r="L29" s="15"/>
      <c r="M29" s="16"/>
      <c r="N29" s="17"/>
      <c r="O29" s="18">
        <f>60*P29+R29</f>
        <v>0</v>
      </c>
      <c r="P29" s="19"/>
      <c r="Q29" s="29" t="s">
        <v>8</v>
      </c>
      <c r="R29" s="28"/>
      <c r="S29" s="21">
        <f>IF(OR(O29=0,O29&gt;185),0,TRUNC(0.19889*(185-O29)^1.88))</f>
        <v>0</v>
      </c>
      <c r="T29" s="22"/>
    </row>
    <row r="30" spans="2:20" ht="13.5" thickTop="1">
      <c r="B30" s="9" t="s">
        <v>9</v>
      </c>
      <c r="C30" s="2" t="s">
        <v>146</v>
      </c>
      <c r="D30" s="10"/>
      <c r="E30" s="11"/>
      <c r="F30" s="12"/>
      <c r="G30" s="12"/>
      <c r="H30" s="30">
        <v>0</v>
      </c>
      <c r="I30" s="14">
        <v>0</v>
      </c>
      <c r="J30" s="8">
        <f>SUM(I30:I32)-MIN(I30:I32)</f>
        <v>81</v>
      </c>
      <c r="L30" s="9" t="s">
        <v>9</v>
      </c>
      <c r="M30" s="2" t="s">
        <v>75</v>
      </c>
      <c r="N30" s="10"/>
      <c r="O30" s="11"/>
      <c r="P30" s="12"/>
      <c r="Q30" s="12"/>
      <c r="R30" s="30">
        <v>100</v>
      </c>
      <c r="S30" s="14">
        <f>IF(R30=0,0,TRUNC(1.84523*(R30-75)^1.348))</f>
        <v>141</v>
      </c>
      <c r="T30" s="8">
        <f>SUM(S30:S32)-MIN(S30:S32)</f>
        <v>407</v>
      </c>
    </row>
    <row r="31" spans="2:20" ht="12.75">
      <c r="B31" s="15"/>
      <c r="C31" s="16" t="s">
        <v>145</v>
      </c>
      <c r="D31" s="17"/>
      <c r="E31" s="18"/>
      <c r="F31" s="19"/>
      <c r="G31" s="19"/>
      <c r="H31" s="31">
        <v>100</v>
      </c>
      <c r="I31" s="21">
        <v>81</v>
      </c>
      <c r="J31" s="22"/>
      <c r="L31" s="15"/>
      <c r="M31" s="16" t="s">
        <v>141</v>
      </c>
      <c r="N31" s="17"/>
      <c r="O31" s="18"/>
      <c r="P31" s="19"/>
      <c r="Q31" s="19"/>
      <c r="R31" s="31">
        <v>115</v>
      </c>
      <c r="S31" s="21">
        <f>IF(R31=0,0,TRUNC(1.84523*(R31-75)^1.348))</f>
        <v>266</v>
      </c>
      <c r="T31" s="22"/>
    </row>
    <row r="32" spans="2:20" ht="13.5" thickBot="1">
      <c r="B32" s="15"/>
      <c r="C32" s="16"/>
      <c r="D32" s="17"/>
      <c r="E32" s="18"/>
      <c r="F32" s="19"/>
      <c r="G32" s="19"/>
      <c r="H32" s="31"/>
      <c r="I32" s="21">
        <f>IF(H32=0,0,TRUNC(0.8465*(H32-75)^1.42))</f>
        <v>0</v>
      </c>
      <c r="J32" s="22"/>
      <c r="L32" s="15"/>
      <c r="M32" s="16"/>
      <c r="N32" s="17"/>
      <c r="O32" s="18"/>
      <c r="P32" s="19"/>
      <c r="Q32" s="19"/>
      <c r="R32" s="31"/>
      <c r="S32" s="21">
        <f>IF(R32=0,0,TRUNC(1.84523*(R32-75)^1.348))</f>
        <v>0</v>
      </c>
      <c r="T32" s="22"/>
    </row>
    <row r="33" spans="2:20" ht="13.5" thickTop="1">
      <c r="B33" s="9" t="s">
        <v>10</v>
      </c>
      <c r="C33" s="2" t="s">
        <v>143</v>
      </c>
      <c r="D33" s="10"/>
      <c r="E33" s="11"/>
      <c r="F33" s="12"/>
      <c r="G33" s="12"/>
      <c r="H33" s="30">
        <v>436</v>
      </c>
      <c r="I33" s="14">
        <f>IF(H33=0,0,TRUNC(0.14354*(H33-220)^1.4))</f>
        <v>266</v>
      </c>
      <c r="J33" s="8">
        <f>SUM(I33:I35)-MIN(I33:I35)</f>
        <v>381</v>
      </c>
      <c r="L33" s="9" t="s">
        <v>10</v>
      </c>
      <c r="M33" s="2" t="s">
        <v>305</v>
      </c>
      <c r="N33" s="10"/>
      <c r="O33" s="11"/>
      <c r="P33" s="12"/>
      <c r="Q33" s="12"/>
      <c r="R33" s="30">
        <v>364</v>
      </c>
      <c r="S33" s="14">
        <f>IF(R33=0,0,TRUNC(0.188807*(R33-210)^1.41))</f>
        <v>229</v>
      </c>
      <c r="T33" s="8">
        <f>SUM(S33:S35)-MIN(S33:S35)</f>
        <v>479</v>
      </c>
    </row>
    <row r="34" spans="2:20" ht="12.75">
      <c r="B34" s="15"/>
      <c r="C34" s="16" t="s">
        <v>146</v>
      </c>
      <c r="D34" s="17"/>
      <c r="E34" s="18"/>
      <c r="F34" s="19"/>
      <c r="G34" s="19"/>
      <c r="H34" s="31">
        <v>339</v>
      </c>
      <c r="I34" s="21">
        <f>IF(H34=0,0,TRUNC(0.14354*(H34-220)^1.4))</f>
        <v>115</v>
      </c>
      <c r="J34" s="22"/>
      <c r="L34" s="15"/>
      <c r="M34" s="16" t="s">
        <v>75</v>
      </c>
      <c r="N34" s="17"/>
      <c r="O34" s="18"/>
      <c r="P34" s="19"/>
      <c r="Q34" s="19"/>
      <c r="R34" s="31">
        <v>374</v>
      </c>
      <c r="S34" s="21">
        <f>IF(R34=0,0,TRUNC(0.188807*(R34-210)^1.41))</f>
        <v>250</v>
      </c>
      <c r="T34" s="22"/>
    </row>
    <row r="35" spans="2:20" ht="13.5" thickBot="1">
      <c r="B35" s="15"/>
      <c r="C35" s="16"/>
      <c r="D35" s="17"/>
      <c r="E35" s="18"/>
      <c r="F35" s="19"/>
      <c r="G35" s="19"/>
      <c r="H35" s="31"/>
      <c r="I35" s="21">
        <f>IF(H35=0,0,TRUNC(0.14354*(H35-220)^1.4))</f>
        <v>0</v>
      </c>
      <c r="J35" s="22"/>
      <c r="L35" s="15"/>
      <c r="M35" s="16"/>
      <c r="N35" s="17"/>
      <c r="O35" s="18"/>
      <c r="P35" s="19"/>
      <c r="Q35" s="19"/>
      <c r="R35" s="31"/>
      <c r="S35" s="21">
        <f>IF(R35=0,0,TRUNC(0.188807*(R35-210)^1.41))</f>
        <v>0</v>
      </c>
      <c r="T35" s="22"/>
    </row>
    <row r="36" spans="2:20" ht="13.5" thickTop="1">
      <c r="B36" s="9"/>
      <c r="C36" s="2" t="s">
        <v>147</v>
      </c>
      <c r="D36" s="10"/>
      <c r="E36" s="11"/>
      <c r="F36" s="12"/>
      <c r="G36" s="12"/>
      <c r="H36" s="32">
        <v>30.17</v>
      </c>
      <c r="I36" s="14">
        <f>IF(H36=0,0,TRUNC(5.33*(H36-10)^1.1))</f>
        <v>145</v>
      </c>
      <c r="J36" s="8">
        <f>SUM(I36:I38)-MIN(I36:I38)</f>
        <v>278</v>
      </c>
      <c r="L36" s="9"/>
      <c r="M36" s="2" t="s">
        <v>140</v>
      </c>
      <c r="N36" s="10"/>
      <c r="O36" s="11"/>
      <c r="P36" s="12"/>
      <c r="Q36" s="12"/>
      <c r="R36" s="32">
        <v>41.78</v>
      </c>
      <c r="S36" s="14">
        <f>IF(R36=0,0,TRUNC(7.86*(R36-8)^1.1))</f>
        <v>377</v>
      </c>
      <c r="T36" s="8">
        <f>SUM(S36:S38)-MIN(S36:S38)</f>
        <v>686</v>
      </c>
    </row>
    <row r="37" spans="2:20" ht="12.75">
      <c r="B37" s="15" t="s">
        <v>11</v>
      </c>
      <c r="C37" s="16" t="s">
        <v>148</v>
      </c>
      <c r="D37" s="17"/>
      <c r="E37" s="18"/>
      <c r="F37" s="19"/>
      <c r="G37" s="19"/>
      <c r="H37" s="33">
        <v>28.63</v>
      </c>
      <c r="I37" s="21">
        <f>IF(H37=0,0,TRUNC(5.33*(H37-10)^1.1))</f>
        <v>133</v>
      </c>
      <c r="J37" s="22"/>
      <c r="L37" s="15" t="s">
        <v>11</v>
      </c>
      <c r="M37" s="16" t="s">
        <v>142</v>
      </c>
      <c r="N37" s="17"/>
      <c r="O37" s="18"/>
      <c r="P37" s="19"/>
      <c r="Q37" s="19"/>
      <c r="R37" s="33">
        <v>36.18</v>
      </c>
      <c r="S37" s="21">
        <f>IF(R37=0,0,TRUNC(7.86*(R37-8)^1.1))</f>
        <v>309</v>
      </c>
      <c r="T37" s="22"/>
    </row>
    <row r="38" spans="2:20" ht="13.5" thickBot="1">
      <c r="B38" s="15"/>
      <c r="C38" s="16"/>
      <c r="D38" s="17"/>
      <c r="E38" s="18"/>
      <c r="F38" s="19"/>
      <c r="G38" s="19"/>
      <c r="H38" s="33"/>
      <c r="I38" s="21">
        <f>IF(H38=0,0,TRUNC(5.33*(H38-10)^1.1))</f>
        <v>0</v>
      </c>
      <c r="J38" s="22"/>
      <c r="L38" s="15"/>
      <c r="M38" s="16"/>
      <c r="N38" s="17"/>
      <c r="O38" s="18"/>
      <c r="P38" s="19"/>
      <c r="Q38" s="19"/>
      <c r="R38" s="33"/>
      <c r="S38" s="21">
        <f>IF(R38=0,0,TRUNC(7.86*(R38-8)^1.1))</f>
        <v>0</v>
      </c>
      <c r="T38" s="22"/>
    </row>
    <row r="39" spans="2:20" ht="13.5" thickTop="1">
      <c r="B39" s="9" t="s">
        <v>12</v>
      </c>
      <c r="C39" s="2" t="s">
        <v>41</v>
      </c>
      <c r="D39" s="10"/>
      <c r="E39" s="11"/>
      <c r="F39" s="12"/>
      <c r="G39" s="12"/>
      <c r="H39" s="13">
        <v>40.33</v>
      </c>
      <c r="I39" s="14">
        <f>IF(OR(H39=0,H39&gt;44),0,TRUNC(4.86338*(44-H39)^1.81))</f>
        <v>51</v>
      </c>
      <c r="J39" s="8">
        <f>SUM(I39:I40)-MIN(I39:I40)</f>
        <v>51</v>
      </c>
      <c r="L39" s="9" t="s">
        <v>12</v>
      </c>
      <c r="M39" s="2" t="s">
        <v>61</v>
      </c>
      <c r="N39" s="10"/>
      <c r="O39" s="11"/>
      <c r="P39" s="12"/>
      <c r="Q39" s="12"/>
      <c r="R39" s="13">
        <v>37</v>
      </c>
      <c r="S39" s="14">
        <f>IF(OR(R39=0,R39&gt;50),0,TRUNC(3.84286*(50-R39)^1.81))</f>
        <v>398</v>
      </c>
      <c r="T39" s="8">
        <f>SUM(S39:S40)-MIN(S39:S40)</f>
        <v>398</v>
      </c>
    </row>
    <row r="40" spans="2:20" ht="13.5" thickBot="1">
      <c r="B40" s="34"/>
      <c r="C40" s="16"/>
      <c r="D40" s="17"/>
      <c r="E40" s="18"/>
      <c r="F40" s="19"/>
      <c r="G40" s="19"/>
      <c r="H40" s="20"/>
      <c r="I40" s="21">
        <f>IF(OR(H40=0,H40&gt;44),0,TRUNC(4.86338*(44-H40)^1.81))</f>
        <v>0</v>
      </c>
      <c r="J40" s="22"/>
      <c r="L40" s="34"/>
      <c r="M40" s="16"/>
      <c r="N40" s="17"/>
      <c r="O40" s="18"/>
      <c r="P40" s="19"/>
      <c r="Q40" s="19"/>
      <c r="R40" s="20"/>
      <c r="S40" s="21">
        <f>IF(OR(R40=0,R40&gt;50),0,TRUNC(3.84286*(50-R40)^1.81))</f>
        <v>0</v>
      </c>
      <c r="T40" s="22"/>
    </row>
    <row r="41" spans="3:20" ht="13.5" thickTop="1">
      <c r="C41" s="30"/>
      <c r="D41" s="12"/>
      <c r="E41" s="12"/>
      <c r="F41" s="12"/>
      <c r="G41" s="12"/>
      <c r="H41" s="30"/>
      <c r="I41" s="35" t="s">
        <v>13</v>
      </c>
      <c r="J41" s="30">
        <f>SUM(J24:J40)</f>
        <v>1677</v>
      </c>
      <c r="M41" s="30"/>
      <c r="N41" s="12"/>
      <c r="O41" s="12"/>
      <c r="P41" s="12"/>
      <c r="Q41" s="12"/>
      <c r="R41" s="30"/>
      <c r="S41" s="35" t="s">
        <v>13</v>
      </c>
      <c r="T41" s="30">
        <f>SUM(T24:T40)</f>
        <v>3300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42"/>
  <sheetViews>
    <sheetView workbookViewId="0" topLeftCell="A1">
      <selection activeCell="R9" sqref="R9"/>
    </sheetView>
  </sheetViews>
  <sheetFormatPr defaultColWidth="9.00390625" defaultRowHeight="12.75"/>
  <cols>
    <col min="1" max="1" width="1.00390625" style="0" customWidth="1"/>
    <col min="2" max="2" width="6.875" style="0" customWidth="1"/>
    <col min="3" max="3" width="18.625" style="0" customWidth="1"/>
    <col min="4" max="4" width="1.00390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7.125" style="0" customWidth="1"/>
    <col min="9" max="10" width="7.50390625" style="0" customWidth="1"/>
    <col min="11" max="11" width="1.00390625" style="0" customWidth="1"/>
    <col min="12" max="12" width="6.00390625" style="0" customWidth="1"/>
    <col min="13" max="13" width="18.625" style="0" customWidth="1"/>
    <col min="14" max="14" width="1.3789062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6.625" style="0" customWidth="1"/>
    <col min="19" max="19" width="7.50390625" style="0" customWidth="1"/>
    <col min="20" max="20" width="8.125" style="0" customWidth="1"/>
    <col min="21" max="21" width="1.625" style="0" customWidth="1"/>
  </cols>
  <sheetData>
    <row r="1" spans="2:18" ht="24" thickBot="1">
      <c r="B1" s="36" t="s">
        <v>149</v>
      </c>
      <c r="F1" s="1"/>
      <c r="H1" s="1" t="s">
        <v>14</v>
      </c>
      <c r="L1" s="36" t="s">
        <v>149</v>
      </c>
      <c r="P1" s="1"/>
      <c r="R1" s="1" t="s">
        <v>15</v>
      </c>
    </row>
    <row r="2" spans="2:20" ht="14.25" thickBot="1" thickTop="1">
      <c r="B2" s="2" t="s">
        <v>2</v>
      </c>
      <c r="C2" s="2" t="s">
        <v>3</v>
      </c>
      <c r="D2" s="3" t="s">
        <v>27</v>
      </c>
      <c r="E2" s="4"/>
      <c r="F2" s="5" t="s">
        <v>5</v>
      </c>
      <c r="G2" s="6"/>
      <c r="H2" s="5"/>
      <c r="I2" s="7" t="s">
        <v>6</v>
      </c>
      <c r="J2" s="8" t="s">
        <v>7</v>
      </c>
      <c r="L2" s="2" t="s">
        <v>2</v>
      </c>
      <c r="M2" s="2" t="s">
        <v>3</v>
      </c>
      <c r="N2" s="3" t="s">
        <v>27</v>
      </c>
      <c r="O2" s="4"/>
      <c r="P2" s="5" t="s">
        <v>5</v>
      </c>
      <c r="Q2" s="6"/>
      <c r="R2" s="5"/>
      <c r="S2" s="7" t="s">
        <v>6</v>
      </c>
      <c r="T2" s="8" t="s">
        <v>7</v>
      </c>
    </row>
    <row r="3" spans="2:20" ht="13.5" thickTop="1">
      <c r="B3" s="9">
        <v>60</v>
      </c>
      <c r="C3" s="2" t="s">
        <v>159</v>
      </c>
      <c r="D3" s="10"/>
      <c r="E3" s="11"/>
      <c r="F3" s="12"/>
      <c r="G3" s="12"/>
      <c r="H3" s="13">
        <v>9.43</v>
      </c>
      <c r="I3" s="14">
        <f>IF(OR(H3=0,H3&gt;11.26),0,TRUNC(58.015*(11.26-H3)^1.81))</f>
        <v>173</v>
      </c>
      <c r="J3" s="8">
        <f>SUM(I3:I5)-MIN(I3:I5)</f>
        <v>829</v>
      </c>
      <c r="L3" s="9">
        <v>60</v>
      </c>
      <c r="M3" s="2" t="s">
        <v>150</v>
      </c>
      <c r="N3" s="10"/>
      <c r="O3" s="11"/>
      <c r="P3" s="12"/>
      <c r="Q3" s="12"/>
      <c r="R3" s="13">
        <v>8.37</v>
      </c>
      <c r="S3" s="14">
        <f>IF(OR(R3=0,R3&gt;12.76),0,TRUNC(46.0849*(12.76-R3)^1.81))</f>
        <v>670</v>
      </c>
      <c r="T3" s="8">
        <f>SUM(S3:S5)-MIN(S3:S5)</f>
        <v>1221</v>
      </c>
    </row>
    <row r="4" spans="2:20" ht="12.75">
      <c r="B4" s="15"/>
      <c r="C4" s="16" t="s">
        <v>160</v>
      </c>
      <c r="D4" s="17"/>
      <c r="E4" s="18"/>
      <c r="F4" s="19"/>
      <c r="G4" s="19"/>
      <c r="H4" s="20">
        <v>8.34</v>
      </c>
      <c r="I4" s="21">
        <f>IF(OR(H4=0,H4&gt;11.26),0,TRUNC(58.015*(11.26-H4)^1.81))</f>
        <v>403</v>
      </c>
      <c r="J4" s="22"/>
      <c r="L4" s="15"/>
      <c r="M4" s="16" t="s">
        <v>152</v>
      </c>
      <c r="N4" s="17"/>
      <c r="O4" s="18"/>
      <c r="P4" s="19"/>
      <c r="Q4" s="19"/>
      <c r="R4" s="20">
        <v>8.82</v>
      </c>
      <c r="S4" s="21">
        <f>IF(OR(R4=0,R4&gt;12.76),0,TRUNC(46.0849*(12.76-R4)^1.81))</f>
        <v>551</v>
      </c>
      <c r="T4" s="22"/>
    </row>
    <row r="5" spans="2:20" ht="13.5" thickBot="1">
      <c r="B5" s="15"/>
      <c r="C5" s="16" t="s">
        <v>161</v>
      </c>
      <c r="D5" s="17"/>
      <c r="E5" s="18"/>
      <c r="F5" s="19"/>
      <c r="G5" s="19"/>
      <c r="H5" s="20">
        <v>8.25</v>
      </c>
      <c r="I5" s="23">
        <f>IF(OR(H5=0,H5&gt;11.26),0,TRUNC(58.015*(11.26-H5)^1.81))</f>
        <v>426</v>
      </c>
      <c r="J5" s="22"/>
      <c r="L5" s="15"/>
      <c r="M5" s="16" t="s">
        <v>157</v>
      </c>
      <c r="N5" s="17"/>
      <c r="O5" s="18"/>
      <c r="P5" s="19"/>
      <c r="Q5" s="19"/>
      <c r="R5" s="20">
        <v>9.1</v>
      </c>
      <c r="S5" s="21">
        <f>IF(OR(R5=0,R5&gt;12.76),0,TRUNC(46.0849*(12.76-R5)^1.81))</f>
        <v>482</v>
      </c>
      <c r="T5" s="22"/>
    </row>
    <row r="6" spans="2:20" ht="13.5" thickTop="1">
      <c r="B6" s="9">
        <v>1500</v>
      </c>
      <c r="C6" s="2" t="s">
        <v>162</v>
      </c>
      <c r="D6" s="10"/>
      <c r="E6" s="11">
        <f>60*F6+H6</f>
        <v>304.68</v>
      </c>
      <c r="F6" s="12">
        <v>5</v>
      </c>
      <c r="G6" s="24" t="s">
        <v>8</v>
      </c>
      <c r="H6" s="25">
        <v>4.68</v>
      </c>
      <c r="I6" s="14">
        <f>IF(OR(E6=0,E6&gt;480),0,TRUNC(0.03768*(480-E6)^1.85))</f>
        <v>533</v>
      </c>
      <c r="J6" s="8">
        <f>SUM(I6:I8)-MIN(I6:I8)</f>
        <v>533</v>
      </c>
      <c r="L6" s="9">
        <v>800</v>
      </c>
      <c r="M6" s="2" t="s">
        <v>152</v>
      </c>
      <c r="N6" s="10"/>
      <c r="O6" s="26">
        <f>60*P6+R6</f>
        <v>175.88</v>
      </c>
      <c r="P6" s="12">
        <v>2</v>
      </c>
      <c r="Q6" s="24" t="s">
        <v>8</v>
      </c>
      <c r="R6" s="25">
        <v>55.88</v>
      </c>
      <c r="S6" s="14">
        <f>IF(OR(O6=0,O6&gt;254),0,TRUNC(0.11193*(254-O6)^1.88))</f>
        <v>404</v>
      </c>
      <c r="T6" s="8">
        <f>SUM(S6:S8)-MIN(S6:S8)</f>
        <v>799</v>
      </c>
    </row>
    <row r="7" spans="2:20" ht="12.75">
      <c r="B7" s="15"/>
      <c r="C7" s="16" t="s">
        <v>163</v>
      </c>
      <c r="D7" s="17"/>
      <c r="E7" s="18">
        <f>60*F7+H7</f>
        <v>0</v>
      </c>
      <c r="F7" s="19">
        <v>0</v>
      </c>
      <c r="G7" s="27" t="s">
        <v>8</v>
      </c>
      <c r="H7" s="28">
        <v>0</v>
      </c>
      <c r="I7" s="21">
        <f>IF(OR(E7=0,E7&gt;480),0,TRUNC(0.03768*(480-E7)^1.85))</f>
        <v>0</v>
      </c>
      <c r="J7" s="22"/>
      <c r="L7" s="15"/>
      <c r="M7" s="16" t="s">
        <v>150</v>
      </c>
      <c r="N7" s="17"/>
      <c r="O7" s="18">
        <f>60*P7+R7</f>
        <v>179.3</v>
      </c>
      <c r="P7" s="19">
        <v>2</v>
      </c>
      <c r="Q7" s="27" t="s">
        <v>8</v>
      </c>
      <c r="R7" s="28">
        <v>59.3</v>
      </c>
      <c r="S7" s="21">
        <f>IF(OR(O7=0,O7&gt;254),0,TRUNC(0.11193*(254-O7)^1.88))</f>
        <v>372</v>
      </c>
      <c r="T7" s="22"/>
    </row>
    <row r="8" spans="2:20" ht="13.5" thickBot="1">
      <c r="B8" s="15"/>
      <c r="C8" s="16"/>
      <c r="D8" s="17"/>
      <c r="E8" s="18">
        <f>60*F8+H8</f>
        <v>0</v>
      </c>
      <c r="F8" s="19"/>
      <c r="G8" s="29" t="s">
        <v>8</v>
      </c>
      <c r="H8" s="28"/>
      <c r="I8" s="21">
        <f>IF(OR(E8=0,E8&gt;480),0,TRUNC(0.03768*(480-E8)^1.85))</f>
        <v>0</v>
      </c>
      <c r="J8" s="22"/>
      <c r="L8" s="15"/>
      <c r="M8" s="16" t="s">
        <v>154</v>
      </c>
      <c r="N8" s="17"/>
      <c r="O8" s="18">
        <f>60*P8+R8</f>
        <v>176.82</v>
      </c>
      <c r="P8" s="19">
        <v>2</v>
      </c>
      <c r="Q8" s="29" t="s">
        <v>8</v>
      </c>
      <c r="R8" s="28">
        <v>56.82</v>
      </c>
      <c r="S8" s="21">
        <f>IF(OR(O8=0,O8&gt;254),0,TRUNC(0.11193*(254-O8)^1.88))</f>
        <v>395</v>
      </c>
      <c r="T8" s="22"/>
    </row>
    <row r="9" spans="2:20" ht="13.5" thickTop="1">
      <c r="B9" s="9" t="s">
        <v>9</v>
      </c>
      <c r="C9" s="2" t="s">
        <v>164</v>
      </c>
      <c r="D9" s="10"/>
      <c r="E9" s="11"/>
      <c r="F9" s="12"/>
      <c r="G9" s="12"/>
      <c r="H9" s="30">
        <v>150</v>
      </c>
      <c r="I9" s="14">
        <f>IF(H9=0,0,TRUNC(0.8465*(H9-75)^1.42))</f>
        <v>389</v>
      </c>
      <c r="J9" s="8">
        <f>SUM(I9:I11)-MIN(I9:I11)</f>
        <v>778</v>
      </c>
      <c r="L9" s="9" t="s">
        <v>9</v>
      </c>
      <c r="M9" s="2" t="s">
        <v>155</v>
      </c>
      <c r="N9" s="10"/>
      <c r="O9" s="11"/>
      <c r="P9" s="12"/>
      <c r="Q9" s="12"/>
      <c r="R9" s="30">
        <v>140</v>
      </c>
      <c r="S9" s="14">
        <f>IF(R9=0,0,TRUNC(1.84523*(R9-75)^1.348))</f>
        <v>512</v>
      </c>
      <c r="T9" s="8">
        <f>SUM(S9:S11)-MIN(S9:S11)</f>
        <v>1132</v>
      </c>
    </row>
    <row r="10" spans="2:20" ht="12.75">
      <c r="B10" s="15"/>
      <c r="C10" s="16" t="s">
        <v>165</v>
      </c>
      <c r="D10" s="17"/>
      <c r="E10" s="18"/>
      <c r="F10" s="19"/>
      <c r="G10" s="19"/>
      <c r="H10" s="31">
        <v>150</v>
      </c>
      <c r="I10" s="21">
        <f>IF(H10=0,0,TRUNC(0.8465*(H10-75)^1.42))</f>
        <v>389</v>
      </c>
      <c r="J10" s="22"/>
      <c r="L10" s="15"/>
      <c r="M10" s="16" t="s">
        <v>156</v>
      </c>
      <c r="N10" s="17"/>
      <c r="O10" s="18"/>
      <c r="P10" s="19"/>
      <c r="Q10" s="19"/>
      <c r="R10" s="31">
        <v>145</v>
      </c>
      <c r="S10" s="21">
        <f>IF(R10=0,0,TRUNC(1.84523*(R10-75)^1.348))</f>
        <v>566</v>
      </c>
      <c r="T10" s="22"/>
    </row>
    <row r="11" spans="2:20" ht="13.5" thickBot="1">
      <c r="B11" s="15"/>
      <c r="C11" s="16"/>
      <c r="D11" s="17"/>
      <c r="E11" s="18"/>
      <c r="F11" s="19"/>
      <c r="G11" s="19"/>
      <c r="H11" s="31"/>
      <c r="I11" s="21">
        <f>IF(H11=0,0,TRUNC(0.8465*(H11-75)^1.42))</f>
        <v>0</v>
      </c>
      <c r="J11" s="22"/>
      <c r="L11" s="15"/>
      <c r="M11" s="16" t="s">
        <v>153</v>
      </c>
      <c r="N11" s="17"/>
      <c r="O11" s="18"/>
      <c r="P11" s="19"/>
      <c r="Q11" s="19"/>
      <c r="R11" s="31">
        <v>145</v>
      </c>
      <c r="S11" s="21">
        <f>IF(R11=0,0,TRUNC(1.84523*(R11-75)^1.348))</f>
        <v>566</v>
      </c>
      <c r="T11" s="22"/>
    </row>
    <row r="12" spans="2:20" ht="13.5" thickTop="1">
      <c r="B12" s="9" t="s">
        <v>10</v>
      </c>
      <c r="C12" s="2" t="s">
        <v>161</v>
      </c>
      <c r="D12" s="10"/>
      <c r="E12" s="11"/>
      <c r="F12" s="12"/>
      <c r="G12" s="12"/>
      <c r="H12" s="30">
        <v>547</v>
      </c>
      <c r="I12" s="14">
        <f>IF(H12=0,0,TRUNC(0.14354*(H12-220)^1.4))</f>
        <v>475</v>
      </c>
      <c r="J12" s="8">
        <f>SUM(I12:I14)-MIN(I12:I14)</f>
        <v>798</v>
      </c>
      <c r="L12" s="9" t="s">
        <v>10</v>
      </c>
      <c r="M12" s="2" t="s">
        <v>150</v>
      </c>
      <c r="N12" s="10"/>
      <c r="O12" s="11"/>
      <c r="P12" s="12"/>
      <c r="Q12" s="12"/>
      <c r="R12" s="30">
        <v>487</v>
      </c>
      <c r="S12" s="14">
        <f>IF(R12=0,0,TRUNC(0.188807*(R12-210)^1.41))</f>
        <v>524</v>
      </c>
      <c r="T12" s="8">
        <f>SUM(S12:S14)-MIN(S12:S14)</f>
        <v>883</v>
      </c>
    </row>
    <row r="13" spans="2:20" ht="12.75">
      <c r="B13" s="15"/>
      <c r="C13" s="16" t="s">
        <v>160</v>
      </c>
      <c r="D13" s="17"/>
      <c r="E13" s="18"/>
      <c r="F13" s="19"/>
      <c r="G13" s="19"/>
      <c r="H13" s="31">
        <v>468</v>
      </c>
      <c r="I13" s="21">
        <f>IF(H13=0,0,TRUNC(0.14354*(H13-220)^1.4))</f>
        <v>323</v>
      </c>
      <c r="J13" s="22"/>
      <c r="L13" s="15"/>
      <c r="M13" s="16" t="s">
        <v>156</v>
      </c>
      <c r="N13" s="17"/>
      <c r="O13" s="18"/>
      <c r="P13" s="19"/>
      <c r="Q13" s="19"/>
      <c r="R13" s="31">
        <v>414</v>
      </c>
      <c r="S13" s="21">
        <f>IF(R13=0,0,TRUNC(0.188807*(R13-210)^1.41))</f>
        <v>340</v>
      </c>
      <c r="T13" s="22"/>
    </row>
    <row r="14" spans="2:20" ht="13.5" thickBot="1">
      <c r="B14" s="15"/>
      <c r="C14" s="16" t="s">
        <v>165</v>
      </c>
      <c r="D14" s="17"/>
      <c r="E14" s="18"/>
      <c r="F14" s="19"/>
      <c r="G14" s="19"/>
      <c r="H14" s="31">
        <v>456</v>
      </c>
      <c r="I14" s="21">
        <f>IF(H14=0,0,TRUNC(0.14354*(H14-220)^1.4))</f>
        <v>301</v>
      </c>
      <c r="J14" s="22"/>
      <c r="L14" s="15"/>
      <c r="M14" s="16" t="s">
        <v>158</v>
      </c>
      <c r="N14" s="17"/>
      <c r="O14" s="18"/>
      <c r="P14" s="19"/>
      <c r="Q14" s="19"/>
      <c r="R14" s="31">
        <v>422</v>
      </c>
      <c r="S14" s="23">
        <f>IF(R14=0,0,TRUNC(0.188807*(R14-210)^1.41))</f>
        <v>359</v>
      </c>
      <c r="T14" s="22"/>
    </row>
    <row r="15" spans="2:20" ht="13.5" thickTop="1">
      <c r="B15" s="9" t="s">
        <v>16</v>
      </c>
      <c r="C15" s="2" t="s">
        <v>164</v>
      </c>
      <c r="D15" s="10"/>
      <c r="E15" s="11"/>
      <c r="F15" s="12"/>
      <c r="G15" s="12"/>
      <c r="H15" s="32">
        <v>10.02</v>
      </c>
      <c r="I15" s="14">
        <f>IF(H15=0,0,TRUNC(51.39*(H15-1.5)^1.05))</f>
        <v>487</v>
      </c>
      <c r="J15" s="8">
        <f>SUM(I15:I17)-MIN(I15:I17)</f>
        <v>1098</v>
      </c>
      <c r="L15" s="9" t="s">
        <v>16</v>
      </c>
      <c r="M15" s="2" t="s">
        <v>155</v>
      </c>
      <c r="N15" s="10"/>
      <c r="O15" s="11"/>
      <c r="P15" s="12"/>
      <c r="Q15" s="12"/>
      <c r="R15" s="32">
        <v>7.61</v>
      </c>
      <c r="S15" s="14">
        <f>IF(R15=0,0,TRUNC(56.0211*(R15-1.5)^1.05))</f>
        <v>374</v>
      </c>
      <c r="T15" s="8">
        <f>SUM(S15:S17)-MIN(S15:S17)</f>
        <v>832</v>
      </c>
    </row>
    <row r="16" spans="2:20" ht="12.75">
      <c r="B16" s="15" t="s">
        <v>17</v>
      </c>
      <c r="C16" s="16" t="s">
        <v>166</v>
      </c>
      <c r="D16" s="17"/>
      <c r="E16" s="18"/>
      <c r="F16" s="19"/>
      <c r="G16" s="19"/>
      <c r="H16" s="33">
        <v>12.07</v>
      </c>
      <c r="I16" s="21">
        <f>IF(H16=0,0,TRUNC(51.39*(H16-1.5)^1.05))</f>
        <v>611</v>
      </c>
      <c r="J16" s="22"/>
      <c r="L16" s="15" t="s">
        <v>18</v>
      </c>
      <c r="M16" s="16" t="s">
        <v>153</v>
      </c>
      <c r="N16" s="17"/>
      <c r="O16" s="18"/>
      <c r="P16" s="19"/>
      <c r="Q16" s="19"/>
      <c r="R16" s="33">
        <v>7.55</v>
      </c>
      <c r="S16" s="21">
        <f>IF(R16=0,0,TRUNC(56.0211*(R16-1.5)^1.05))</f>
        <v>370</v>
      </c>
      <c r="T16" s="22"/>
    </row>
    <row r="17" spans="2:20" ht="13.5" thickBot="1">
      <c r="B17" s="15"/>
      <c r="C17" s="16" t="s">
        <v>159</v>
      </c>
      <c r="D17" s="17"/>
      <c r="E17" s="18"/>
      <c r="F17" s="19"/>
      <c r="G17" s="19"/>
      <c r="H17" s="33">
        <v>8.02</v>
      </c>
      <c r="I17" s="21">
        <f>IF(H17=0,0,TRUNC(51.39*(H17-1.5)^1.05))</f>
        <v>367</v>
      </c>
      <c r="J17" s="22"/>
      <c r="L17" s="15"/>
      <c r="M17" s="16" t="s">
        <v>154</v>
      </c>
      <c r="N17" s="17"/>
      <c r="O17" s="18"/>
      <c r="P17" s="19"/>
      <c r="Q17" s="19"/>
      <c r="R17" s="33">
        <v>8.91</v>
      </c>
      <c r="S17" s="23">
        <f>IF(R17=0,0,TRUNC(56.0211*(R17-1.5)^1.05))</f>
        <v>458</v>
      </c>
      <c r="T17" s="22"/>
    </row>
    <row r="18" spans="2:20" ht="13.5" thickTop="1">
      <c r="B18" s="9" t="s">
        <v>12</v>
      </c>
      <c r="C18" s="2" t="s">
        <v>61</v>
      </c>
      <c r="D18" s="10"/>
      <c r="E18" s="11"/>
      <c r="F18" s="12"/>
      <c r="G18" s="12"/>
      <c r="H18" s="13">
        <v>31.64</v>
      </c>
      <c r="I18" s="14">
        <f>IF(OR(H18=0,H18&gt;44),0,TRUNC(4.86338*(44-H18)^1.81))</f>
        <v>460</v>
      </c>
      <c r="J18" s="8">
        <f>SUM(I18:I19)-MIN(I18:I19)</f>
        <v>460</v>
      </c>
      <c r="L18" s="9" t="s">
        <v>12</v>
      </c>
      <c r="M18" s="2" t="s">
        <v>41</v>
      </c>
      <c r="N18" s="10"/>
      <c r="O18" s="11"/>
      <c r="P18" s="12"/>
      <c r="Q18" s="12"/>
      <c r="R18" s="13">
        <v>33.11</v>
      </c>
      <c r="S18" s="14">
        <f>IF(OR(R18=0,R18&gt;50),0,TRUNC(3.84286*(50-R18)^1.81))</f>
        <v>640</v>
      </c>
      <c r="T18" s="8">
        <f>SUM(S18:S19)-MIN(S18:S19)</f>
        <v>640</v>
      </c>
    </row>
    <row r="19" spans="2:20" ht="13.5" thickBot="1">
      <c r="B19" s="34"/>
      <c r="C19" s="16" t="s">
        <v>300</v>
      </c>
      <c r="D19" s="17"/>
      <c r="E19" s="18"/>
      <c r="F19" s="19"/>
      <c r="G19" s="19"/>
      <c r="H19" s="20">
        <v>0</v>
      </c>
      <c r="I19" s="21">
        <f>IF(OR(H19=0,H19&gt;44),0,TRUNC(4.86338*(44-H19)^1.81))</f>
        <v>0</v>
      </c>
      <c r="J19" s="22"/>
      <c r="L19" s="34"/>
      <c r="M19" s="16" t="s">
        <v>124</v>
      </c>
      <c r="N19" s="17"/>
      <c r="O19" s="18"/>
      <c r="P19" s="19"/>
      <c r="Q19" s="19"/>
      <c r="R19" s="20">
        <v>35.73</v>
      </c>
      <c r="S19" s="21">
        <f>IF(OR(R19=0,R19&gt;50),0,TRUNC(3.84286*(50-R19)^1.81))</f>
        <v>472</v>
      </c>
      <c r="T19" s="22"/>
    </row>
    <row r="20" spans="3:20" ht="13.5" thickTop="1">
      <c r="C20" s="30"/>
      <c r="D20" s="12"/>
      <c r="E20" s="12"/>
      <c r="F20" s="12"/>
      <c r="G20" s="12"/>
      <c r="H20" s="30"/>
      <c r="I20" s="35" t="s">
        <v>13</v>
      </c>
      <c r="J20" s="30">
        <f>SUM(J3:J19)</f>
        <v>4496</v>
      </c>
      <c r="M20" s="30"/>
      <c r="N20" s="12"/>
      <c r="O20" s="12"/>
      <c r="P20" s="12"/>
      <c r="Q20" s="12"/>
      <c r="R20" s="30"/>
      <c r="S20" s="35" t="s">
        <v>13</v>
      </c>
      <c r="T20" s="30">
        <f>SUM(T3:T19)</f>
        <v>5507</v>
      </c>
    </row>
    <row r="21" spans="2:9" ht="26.25">
      <c r="B21" s="41"/>
      <c r="I21" s="41"/>
    </row>
    <row r="22" spans="2:18" ht="24" thickBot="1">
      <c r="B22" s="36" t="s">
        <v>149</v>
      </c>
      <c r="F22" s="1"/>
      <c r="H22" s="1" t="s">
        <v>0</v>
      </c>
      <c r="L22" s="36" t="s">
        <v>149</v>
      </c>
      <c r="P22" s="1"/>
      <c r="R22" s="1" t="s">
        <v>1</v>
      </c>
    </row>
    <row r="23" spans="2:20" ht="14.25" thickBot="1" thickTop="1">
      <c r="B23" s="2" t="s">
        <v>2</v>
      </c>
      <c r="C23" s="2" t="s">
        <v>3</v>
      </c>
      <c r="D23" s="3" t="s">
        <v>27</v>
      </c>
      <c r="E23" s="4"/>
      <c r="F23" s="5" t="s">
        <v>5</v>
      </c>
      <c r="G23" s="6"/>
      <c r="H23" s="5"/>
      <c r="I23" s="7" t="s">
        <v>6</v>
      </c>
      <c r="J23" s="8" t="s">
        <v>7</v>
      </c>
      <c r="L23" s="2" t="s">
        <v>2</v>
      </c>
      <c r="M23" s="2" t="s">
        <v>3</v>
      </c>
      <c r="N23" s="3" t="s">
        <v>27</v>
      </c>
      <c r="O23" s="4"/>
      <c r="P23" s="5" t="s">
        <v>5</v>
      </c>
      <c r="Q23" s="6"/>
      <c r="R23" s="5"/>
      <c r="S23" s="7" t="s">
        <v>6</v>
      </c>
      <c r="T23" s="8" t="s">
        <v>7</v>
      </c>
    </row>
    <row r="24" spans="2:20" ht="13.5" thickTop="1">
      <c r="B24" s="9">
        <v>60</v>
      </c>
      <c r="C24" s="2" t="s">
        <v>178</v>
      </c>
      <c r="D24" s="10"/>
      <c r="E24" s="11"/>
      <c r="F24" s="12"/>
      <c r="G24" s="12"/>
      <c r="H24" s="13">
        <v>8.8</v>
      </c>
      <c r="I24" s="14">
        <f>IF(OR(H24=0,H24&gt;11.26),0,TRUNC(58.015*(11.26-H24)^1.81))</f>
        <v>295</v>
      </c>
      <c r="J24" s="8">
        <f>SUM(I24:I26)-MIN(I24:I26)</f>
        <v>619</v>
      </c>
      <c r="L24" s="9">
        <v>60</v>
      </c>
      <c r="M24" s="2" t="s">
        <v>167</v>
      </c>
      <c r="N24" s="10"/>
      <c r="O24" s="11"/>
      <c r="P24" s="12"/>
      <c r="Q24" s="12"/>
      <c r="R24" s="13">
        <v>9.38</v>
      </c>
      <c r="S24" s="14">
        <f>IF(OR(R24=0,R24&gt;12.76),0,TRUNC(46.0849*(12.76-R24)^1.81))</f>
        <v>417</v>
      </c>
      <c r="T24" s="8">
        <f>SUM(S24:S26)-MIN(S24:S26)</f>
        <v>795</v>
      </c>
    </row>
    <row r="25" spans="2:20" ht="12.75">
      <c r="B25" s="15"/>
      <c r="C25" s="16" t="s">
        <v>179</v>
      </c>
      <c r="D25" s="17"/>
      <c r="E25" s="18"/>
      <c r="F25" s="19"/>
      <c r="G25" s="19"/>
      <c r="H25" s="20">
        <v>8.9</v>
      </c>
      <c r="I25" s="21">
        <f>IF(OR(H25=0,H25&gt;11.26),0,TRUNC(58.015*(11.26-H25)^1.81))</f>
        <v>274</v>
      </c>
      <c r="J25" s="22"/>
      <c r="L25" s="15"/>
      <c r="M25" s="16" t="s">
        <v>168</v>
      </c>
      <c r="N25" s="17"/>
      <c r="O25" s="18"/>
      <c r="P25" s="19"/>
      <c r="Q25" s="19"/>
      <c r="R25" s="20">
        <v>9.96</v>
      </c>
      <c r="S25" s="21">
        <f>IF(OR(R25=0,R25&gt;12.76),0,TRUNC(46.0849*(12.76-R25)^1.81))</f>
        <v>297</v>
      </c>
      <c r="T25" s="22"/>
    </row>
    <row r="26" spans="2:20" ht="13.5" thickBot="1">
      <c r="B26" s="15"/>
      <c r="C26" s="16" t="s">
        <v>180</v>
      </c>
      <c r="D26" s="17"/>
      <c r="E26" s="18"/>
      <c r="F26" s="19"/>
      <c r="G26" s="19"/>
      <c r="H26" s="20">
        <v>8.67</v>
      </c>
      <c r="I26" s="23">
        <f>IF(OR(H26=0,H26&gt;11.26),0,TRUNC(58.015*(11.26-H26)^1.81))</f>
        <v>324</v>
      </c>
      <c r="J26" s="22"/>
      <c r="L26" s="15"/>
      <c r="M26" s="16" t="s">
        <v>169</v>
      </c>
      <c r="N26" s="17"/>
      <c r="O26" s="18"/>
      <c r="P26" s="19"/>
      <c r="Q26" s="19"/>
      <c r="R26" s="20">
        <v>9.56</v>
      </c>
      <c r="S26" s="21">
        <f>IF(OR(R26=0,R26&gt;12.76),0,TRUNC(46.0849*(12.76-R26)^1.81))</f>
        <v>378</v>
      </c>
      <c r="T26" s="22"/>
    </row>
    <row r="27" spans="2:20" ht="13.5" thickTop="1">
      <c r="B27" s="9">
        <v>1000</v>
      </c>
      <c r="C27" s="2" t="s">
        <v>181</v>
      </c>
      <c r="D27" s="10"/>
      <c r="E27" s="11">
        <f>60*F27+H27</f>
        <v>210.1</v>
      </c>
      <c r="F27" s="12">
        <v>3</v>
      </c>
      <c r="G27" s="24" t="s">
        <v>8</v>
      </c>
      <c r="H27" s="25">
        <v>30.1</v>
      </c>
      <c r="I27" s="14">
        <f>IF(OR(E27=0,E27&gt;305.5),0,TRUNC(0.08713*(305.5-E27)^1.85))</f>
        <v>400</v>
      </c>
      <c r="J27" s="8">
        <f>SUM(I27:I29)-MIN(I27:I29)</f>
        <v>831</v>
      </c>
      <c r="L27" s="9">
        <v>600</v>
      </c>
      <c r="M27" s="2" t="s">
        <v>170</v>
      </c>
      <c r="N27" s="10"/>
      <c r="O27" s="26">
        <f>60*P27+R27</f>
        <v>133.02</v>
      </c>
      <c r="P27" s="12">
        <v>2</v>
      </c>
      <c r="Q27" s="24" t="s">
        <v>8</v>
      </c>
      <c r="R27" s="25">
        <v>13.02</v>
      </c>
      <c r="S27" s="14">
        <f>IF(OR(O27=0,O27&gt;185),0,TRUNC(0.19889*(185-O27)^1.88))</f>
        <v>334</v>
      </c>
      <c r="T27" s="8">
        <f>SUM(S27:S29)-MIN(S27:S29)</f>
        <v>702</v>
      </c>
    </row>
    <row r="28" spans="2:20" ht="12.75">
      <c r="B28" s="15"/>
      <c r="C28" s="16" t="s">
        <v>182</v>
      </c>
      <c r="D28" s="17"/>
      <c r="E28" s="18">
        <f>60*F28+H28</f>
        <v>206.16</v>
      </c>
      <c r="F28" s="19">
        <v>3</v>
      </c>
      <c r="G28" s="27" t="s">
        <v>8</v>
      </c>
      <c r="H28" s="28">
        <v>26.16</v>
      </c>
      <c r="I28" s="21">
        <f>IF(OR(E28=0,E28&gt;305.5),0,TRUNC(0.08713*(305.5-E28)^1.85))</f>
        <v>431</v>
      </c>
      <c r="J28" s="22"/>
      <c r="L28" s="15"/>
      <c r="M28" s="16" t="s">
        <v>171</v>
      </c>
      <c r="N28" s="17"/>
      <c r="O28" s="18">
        <f>60*P28+R28</f>
        <v>141.2</v>
      </c>
      <c r="P28" s="19">
        <v>2</v>
      </c>
      <c r="Q28" s="27" t="s">
        <v>8</v>
      </c>
      <c r="R28" s="28">
        <v>21.2</v>
      </c>
      <c r="S28" s="21">
        <f>IF(OR(O28=0,O28&gt;185),0,TRUNC(0.19889*(185-O28)^1.88))</f>
        <v>242</v>
      </c>
      <c r="T28" s="22"/>
    </row>
    <row r="29" spans="2:20" ht="13.5" thickBot="1">
      <c r="B29" s="15"/>
      <c r="C29" s="16"/>
      <c r="D29" s="17"/>
      <c r="E29" s="18">
        <f>60*F29+H29</f>
        <v>0</v>
      </c>
      <c r="F29" s="19"/>
      <c r="G29" s="29" t="s">
        <v>8</v>
      </c>
      <c r="H29" s="28"/>
      <c r="I29" s="21">
        <f>IF(OR(E29=0,E29&gt;305.5),0,TRUNC(0.08713*(305.5-E29)^1.85))</f>
        <v>0</v>
      </c>
      <c r="J29" s="22"/>
      <c r="L29" s="15"/>
      <c r="M29" s="16" t="s">
        <v>172</v>
      </c>
      <c r="N29" s="17"/>
      <c r="O29" s="18">
        <f>60*P29+R29</f>
        <v>130.28</v>
      </c>
      <c r="P29" s="19">
        <v>2</v>
      </c>
      <c r="Q29" s="29" t="s">
        <v>8</v>
      </c>
      <c r="R29" s="28">
        <v>10.28</v>
      </c>
      <c r="S29" s="21">
        <f>IF(OR(O29=0,O29&gt;185),0,TRUNC(0.19889*(185-O29)^1.88))</f>
        <v>368</v>
      </c>
      <c r="T29" s="22"/>
    </row>
    <row r="30" spans="2:20" ht="13.5" thickTop="1">
      <c r="B30" s="9" t="s">
        <v>9</v>
      </c>
      <c r="C30" s="2" t="s">
        <v>183</v>
      </c>
      <c r="D30" s="10"/>
      <c r="E30" s="11"/>
      <c r="F30" s="12"/>
      <c r="G30" s="12"/>
      <c r="H30" s="30">
        <v>125</v>
      </c>
      <c r="I30" s="14">
        <f>IF(H30=0,0,TRUNC(0.8465*(H30-75)^1.42))</f>
        <v>218</v>
      </c>
      <c r="J30" s="8">
        <f>SUM(I30:I32)-MIN(I30:I32)</f>
        <v>468</v>
      </c>
      <c r="L30" s="9" t="s">
        <v>9</v>
      </c>
      <c r="M30" s="2" t="s">
        <v>170</v>
      </c>
      <c r="N30" s="10"/>
      <c r="O30" s="11"/>
      <c r="P30" s="12"/>
      <c r="Q30" s="12"/>
      <c r="R30" s="30">
        <v>130</v>
      </c>
      <c r="S30" s="14">
        <f>IF(R30=0,0,TRUNC(1.84523*(R30-75)^1.348))</f>
        <v>409</v>
      </c>
      <c r="T30" s="8">
        <f>SUM(S30:S32)-MIN(S30:S32)</f>
        <v>721</v>
      </c>
    </row>
    <row r="31" spans="2:20" ht="12.75">
      <c r="B31" s="15"/>
      <c r="C31" s="16" t="s">
        <v>184</v>
      </c>
      <c r="D31" s="17"/>
      <c r="E31" s="18"/>
      <c r="F31" s="19"/>
      <c r="G31" s="19"/>
      <c r="H31" s="31">
        <v>130</v>
      </c>
      <c r="I31" s="21">
        <f>IF(H31=0,0,TRUNC(0.8465*(H31-75)^1.42))</f>
        <v>250</v>
      </c>
      <c r="J31" s="22"/>
      <c r="L31" s="15"/>
      <c r="M31" s="16" t="s">
        <v>173</v>
      </c>
      <c r="N31" s="17"/>
      <c r="O31" s="18"/>
      <c r="P31" s="19"/>
      <c r="Q31" s="19"/>
      <c r="R31" s="31">
        <v>120</v>
      </c>
      <c r="S31" s="21">
        <f>IF(R31=0,0,TRUNC(1.84523*(R31-75)^1.348))</f>
        <v>312</v>
      </c>
      <c r="T31" s="22"/>
    </row>
    <row r="32" spans="2:20" ht="13.5" thickBot="1">
      <c r="B32" s="15"/>
      <c r="C32" s="16"/>
      <c r="D32" s="17"/>
      <c r="E32" s="18"/>
      <c r="F32" s="19"/>
      <c r="G32" s="19"/>
      <c r="H32" s="31"/>
      <c r="I32" s="21">
        <f>IF(H32=0,0,TRUNC(0.8465*(H32-75)^1.42))</f>
        <v>0</v>
      </c>
      <c r="J32" s="22"/>
      <c r="L32" s="15"/>
      <c r="M32" s="16"/>
      <c r="N32" s="17"/>
      <c r="O32" s="18"/>
      <c r="P32" s="19"/>
      <c r="Q32" s="19"/>
      <c r="R32" s="31"/>
      <c r="S32" s="21">
        <f>IF(R32=0,0,TRUNC(1.84523*(R32-75)^1.348))</f>
        <v>0</v>
      </c>
      <c r="T32" s="22"/>
    </row>
    <row r="33" spans="2:20" ht="13.5" thickTop="1">
      <c r="B33" s="9" t="s">
        <v>10</v>
      </c>
      <c r="C33" s="2" t="s">
        <v>185</v>
      </c>
      <c r="D33" s="10"/>
      <c r="E33" s="11"/>
      <c r="F33" s="12"/>
      <c r="G33" s="12"/>
      <c r="H33" s="30">
        <v>404</v>
      </c>
      <c r="I33" s="14">
        <f>IF(H33=0,0,TRUNC(0.14354*(H33-220)^1.4))</f>
        <v>212</v>
      </c>
      <c r="J33" s="8">
        <f>SUM(I33:I35)-MIN(I33:I35)</f>
        <v>508</v>
      </c>
      <c r="L33" s="9" t="s">
        <v>10</v>
      </c>
      <c r="M33" s="2" t="s">
        <v>167</v>
      </c>
      <c r="N33" s="10"/>
      <c r="O33" s="11"/>
      <c r="P33" s="12"/>
      <c r="Q33" s="12"/>
      <c r="R33" s="30">
        <v>375</v>
      </c>
      <c r="S33" s="14">
        <f>IF(R33=0,0,TRUNC(0.188807*(R33-210)^1.41))</f>
        <v>252</v>
      </c>
      <c r="T33" s="8">
        <f>SUM(S33:S35)-MIN(S33:S35)</f>
        <v>519</v>
      </c>
    </row>
    <row r="34" spans="2:20" ht="12.75">
      <c r="B34" s="15"/>
      <c r="C34" s="16" t="s">
        <v>178</v>
      </c>
      <c r="D34" s="17"/>
      <c r="E34" s="18"/>
      <c r="F34" s="19"/>
      <c r="G34" s="19"/>
      <c r="H34" s="31">
        <v>452</v>
      </c>
      <c r="I34" s="21">
        <f>IF(H34=0,0,TRUNC(0.14354*(H34-220)^1.4))</f>
        <v>294</v>
      </c>
      <c r="J34" s="22"/>
      <c r="L34" s="15"/>
      <c r="M34" s="16" t="s">
        <v>174</v>
      </c>
      <c r="N34" s="17"/>
      <c r="O34" s="18"/>
      <c r="P34" s="19"/>
      <c r="Q34" s="19"/>
      <c r="R34" s="31">
        <v>347</v>
      </c>
      <c r="S34" s="21">
        <f>IF(R34=0,0,TRUNC(0.188807*(R34-210)^1.41))</f>
        <v>194</v>
      </c>
      <c r="T34" s="22"/>
    </row>
    <row r="35" spans="2:20" ht="13.5" thickBot="1">
      <c r="B35" s="15"/>
      <c r="C35" s="16" t="s">
        <v>182</v>
      </c>
      <c r="D35" s="17"/>
      <c r="E35" s="18"/>
      <c r="F35" s="19"/>
      <c r="G35" s="19"/>
      <c r="H35" s="31">
        <v>405</v>
      </c>
      <c r="I35" s="21">
        <f>IF(H35=0,0,TRUNC(0.14354*(H35-220)^1.4))</f>
        <v>214</v>
      </c>
      <c r="J35" s="22"/>
      <c r="L35" s="15"/>
      <c r="M35" s="16" t="s">
        <v>173</v>
      </c>
      <c r="N35" s="17"/>
      <c r="O35" s="18"/>
      <c r="P35" s="19"/>
      <c r="Q35" s="19"/>
      <c r="R35" s="31">
        <v>382</v>
      </c>
      <c r="S35" s="21">
        <f>IF(R35=0,0,TRUNC(0.188807*(R35-210)^1.41))</f>
        <v>267</v>
      </c>
      <c r="T35" s="22"/>
    </row>
    <row r="36" spans="2:20" ht="13.5" thickTop="1">
      <c r="B36" s="9"/>
      <c r="C36" s="2"/>
      <c r="D36" s="10"/>
      <c r="E36" s="11"/>
      <c r="F36" s="12"/>
      <c r="G36" s="12"/>
      <c r="H36" s="32"/>
      <c r="I36" s="14">
        <f>IF(H36=0,0,TRUNC(5.33*(H36-10)^1.1))</f>
        <v>0</v>
      </c>
      <c r="J36" s="8">
        <f>SUM(I36:I38)-MIN(I36:I38)</f>
        <v>464</v>
      </c>
      <c r="L36" s="9"/>
      <c r="M36" s="2" t="s">
        <v>175</v>
      </c>
      <c r="N36" s="10"/>
      <c r="O36" s="11"/>
      <c r="P36" s="12"/>
      <c r="Q36" s="12"/>
      <c r="R36" s="32">
        <v>36.22</v>
      </c>
      <c r="S36" s="14">
        <f>IF(R36=0,0,TRUNC(7.86*(R36-8)^1.1))</f>
        <v>309</v>
      </c>
      <c r="T36" s="8">
        <f>SUM(S36:S38)-MIN(S36:S38)</f>
        <v>646</v>
      </c>
    </row>
    <row r="37" spans="2:20" ht="12.75">
      <c r="B37" s="15" t="s">
        <v>11</v>
      </c>
      <c r="C37" s="16" t="s">
        <v>186</v>
      </c>
      <c r="D37" s="17"/>
      <c r="E37" s="18"/>
      <c r="F37" s="19"/>
      <c r="G37" s="19"/>
      <c r="H37" s="33">
        <v>39.46</v>
      </c>
      <c r="I37" s="21">
        <f>IF(H37=0,0,TRUNC(5.33*(H37-10)^1.1))</f>
        <v>220</v>
      </c>
      <c r="J37" s="22"/>
      <c r="L37" s="15" t="s">
        <v>11</v>
      </c>
      <c r="M37" s="16" t="s">
        <v>176</v>
      </c>
      <c r="N37" s="17"/>
      <c r="O37" s="18"/>
      <c r="P37" s="19"/>
      <c r="Q37" s="19"/>
      <c r="R37" s="33">
        <v>38.33</v>
      </c>
      <c r="S37" s="21">
        <f>IF(R37=0,0,TRUNC(7.86*(R37-8)^1.1))</f>
        <v>335</v>
      </c>
      <c r="T37" s="22"/>
    </row>
    <row r="38" spans="2:20" ht="13.5" thickBot="1">
      <c r="B38" s="15"/>
      <c r="C38" s="16" t="s">
        <v>180</v>
      </c>
      <c r="D38" s="17"/>
      <c r="E38" s="18"/>
      <c r="F38" s="19"/>
      <c r="G38" s="19"/>
      <c r="H38" s="33">
        <v>42.4</v>
      </c>
      <c r="I38" s="21">
        <f>IF(H38=0,0,TRUNC(5.33*(H38-10)^1.1))</f>
        <v>244</v>
      </c>
      <c r="J38" s="22"/>
      <c r="L38" s="15"/>
      <c r="M38" s="16" t="s">
        <v>177</v>
      </c>
      <c r="N38" s="17"/>
      <c r="O38" s="18"/>
      <c r="P38" s="19"/>
      <c r="Q38" s="19"/>
      <c r="R38" s="33">
        <v>36.35</v>
      </c>
      <c r="S38" s="21">
        <f>IF(R38=0,0,TRUNC(7.86*(R38-8)^1.1))</f>
        <v>311</v>
      </c>
      <c r="T38" s="22"/>
    </row>
    <row r="39" spans="2:20" ht="13.5" thickTop="1">
      <c r="B39" s="9" t="s">
        <v>12</v>
      </c>
      <c r="C39" s="2" t="s">
        <v>41</v>
      </c>
      <c r="D39" s="10"/>
      <c r="E39" s="11"/>
      <c r="F39" s="12"/>
      <c r="G39" s="12"/>
      <c r="H39" s="13">
        <v>34.03</v>
      </c>
      <c r="I39" s="14">
        <f>IF(OR(H39=0,H39&gt;44),0,TRUNC(4.86338*(44-H39)^1.81))</f>
        <v>312</v>
      </c>
      <c r="J39" s="8">
        <f>SUM(I39:I40)-MIN(I39:I40)</f>
        <v>312</v>
      </c>
      <c r="L39" s="9" t="s">
        <v>12</v>
      </c>
      <c r="M39" s="2" t="s">
        <v>41</v>
      </c>
      <c r="N39" s="10"/>
      <c r="O39" s="11"/>
      <c r="P39" s="12"/>
      <c r="Q39" s="12"/>
      <c r="R39" s="13">
        <v>35.76</v>
      </c>
      <c r="S39" s="14">
        <f>IF(OR(R39=0,R39&gt;50),0,TRUNC(3.84286*(50-R39)^1.81))</f>
        <v>470</v>
      </c>
      <c r="T39" s="8">
        <f>SUM(S39:S40)-MIN(S39:S40)</f>
        <v>470</v>
      </c>
    </row>
    <row r="40" spans="2:20" ht="13.5" thickBot="1">
      <c r="B40" s="34"/>
      <c r="C40" s="16"/>
      <c r="D40" s="17"/>
      <c r="E40" s="18"/>
      <c r="F40" s="19"/>
      <c r="G40" s="19"/>
      <c r="H40" s="20"/>
      <c r="I40" s="21">
        <f>IF(OR(H40=0,H40&gt;44),0,TRUNC(4.86338*(44-H40)^1.81))</f>
        <v>0</v>
      </c>
      <c r="J40" s="22"/>
      <c r="L40" s="34"/>
      <c r="M40" s="16" t="s">
        <v>124</v>
      </c>
      <c r="N40" s="17"/>
      <c r="O40" s="18"/>
      <c r="P40" s="19"/>
      <c r="Q40" s="19"/>
      <c r="R40" s="20">
        <v>37.91</v>
      </c>
      <c r="S40" s="21">
        <f>IF(OR(R40=0,R40&gt;50),0,TRUNC(3.84286*(50-R40)^1.81))</f>
        <v>349</v>
      </c>
      <c r="T40" s="22"/>
    </row>
    <row r="41" spans="3:20" ht="13.5" thickTop="1">
      <c r="C41" s="30"/>
      <c r="D41" s="12"/>
      <c r="E41" s="12"/>
      <c r="F41" s="12"/>
      <c r="G41" s="12"/>
      <c r="H41" s="30"/>
      <c r="I41" s="35" t="s">
        <v>13</v>
      </c>
      <c r="J41" s="30">
        <f>SUM(J24:J40)</f>
        <v>3202</v>
      </c>
      <c r="M41" s="30"/>
      <c r="N41" s="12"/>
      <c r="O41" s="12"/>
      <c r="P41" s="12"/>
      <c r="Q41" s="12"/>
      <c r="R41" s="30"/>
      <c r="S41" s="35" t="s">
        <v>13</v>
      </c>
      <c r="T41" s="30">
        <f>SUM(T24:T40)</f>
        <v>3853</v>
      </c>
    </row>
    <row r="42" spans="2:9" ht="26.25">
      <c r="B42" s="41"/>
      <c r="I42" s="41"/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41"/>
  <sheetViews>
    <sheetView workbookViewId="0" topLeftCell="B1">
      <selection activeCell="R9" sqref="R9"/>
    </sheetView>
  </sheetViews>
  <sheetFormatPr defaultColWidth="9.00390625" defaultRowHeight="12.75"/>
  <cols>
    <col min="1" max="1" width="1.00390625" style="0" customWidth="1"/>
    <col min="2" max="2" width="6.375" style="0" customWidth="1"/>
    <col min="3" max="3" width="16.875" style="0" customWidth="1"/>
    <col min="4" max="4" width="0.87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7.125" style="0" customWidth="1"/>
    <col min="9" max="9" width="7.375" style="0" customWidth="1"/>
    <col min="10" max="10" width="6.875" style="0" customWidth="1"/>
    <col min="11" max="11" width="1.00390625" style="0" customWidth="1"/>
    <col min="12" max="12" width="6.00390625" style="0" customWidth="1"/>
    <col min="13" max="13" width="21.875" style="0" customWidth="1"/>
    <col min="14" max="14" width="1.4921875" style="0" customWidth="1"/>
    <col min="15" max="15" width="9.875" style="0" hidden="1" customWidth="1"/>
    <col min="16" max="16" width="3.125" style="0" customWidth="1"/>
    <col min="17" max="17" width="1.00390625" style="0" customWidth="1"/>
    <col min="18" max="20" width="7.625" style="0" customWidth="1"/>
    <col min="21" max="21" width="1.625" style="0" customWidth="1"/>
  </cols>
  <sheetData>
    <row r="1" spans="2:16" ht="24" thickBot="1">
      <c r="B1" s="36"/>
      <c r="F1" s="1" t="s">
        <v>14</v>
      </c>
      <c r="L1" s="36" t="s">
        <v>187</v>
      </c>
      <c r="P1" s="1" t="s">
        <v>15</v>
      </c>
    </row>
    <row r="2" spans="2:20" ht="14.25" thickBot="1" thickTop="1">
      <c r="B2" s="2" t="s">
        <v>2</v>
      </c>
      <c r="C2" s="2" t="s">
        <v>3</v>
      </c>
      <c r="D2" s="3" t="s">
        <v>27</v>
      </c>
      <c r="E2" s="4"/>
      <c r="F2" s="5" t="s">
        <v>5</v>
      </c>
      <c r="G2" s="6"/>
      <c r="H2" s="5"/>
      <c r="I2" s="7" t="s">
        <v>6</v>
      </c>
      <c r="J2" s="8" t="s">
        <v>7</v>
      </c>
      <c r="L2" s="2" t="s">
        <v>2</v>
      </c>
      <c r="M2" s="2" t="s">
        <v>3</v>
      </c>
      <c r="N2" s="3" t="s">
        <v>27</v>
      </c>
      <c r="O2" s="4"/>
      <c r="P2" s="5" t="s">
        <v>5</v>
      </c>
      <c r="Q2" s="6"/>
      <c r="R2" s="5"/>
      <c r="S2" s="7" t="s">
        <v>6</v>
      </c>
      <c r="T2" s="8" t="s">
        <v>7</v>
      </c>
    </row>
    <row r="3" spans="2:20" ht="13.5" thickTop="1">
      <c r="B3" s="9">
        <v>60</v>
      </c>
      <c r="C3" s="2"/>
      <c r="D3" s="10"/>
      <c r="E3" s="11"/>
      <c r="F3" s="12"/>
      <c r="G3" s="12"/>
      <c r="H3" s="13"/>
      <c r="I3" s="14">
        <f>IF(OR(H3=0,H3&gt;11.26),0,TRUNC(58.015*(11.26-H3)^1.81))</f>
        <v>0</v>
      </c>
      <c r="J3" s="8">
        <f>SUM(I3:I5)-MIN(I3:I5)</f>
        <v>0</v>
      </c>
      <c r="L3" s="9">
        <v>60</v>
      </c>
      <c r="M3" s="2" t="s">
        <v>196</v>
      </c>
      <c r="N3" s="10"/>
      <c r="O3" s="11"/>
      <c r="P3" s="12"/>
      <c r="Q3" s="12"/>
      <c r="R3" s="13">
        <v>8.6</v>
      </c>
      <c r="S3" s="14">
        <f>IF(OR(R3=0,R3&gt;12.76),0,TRUNC(46.0849*(12.76-R3)^1.81))</f>
        <v>608</v>
      </c>
      <c r="T3" s="8">
        <f>SUM(S3:S5)-MIN(S3:S5)</f>
        <v>1100</v>
      </c>
    </row>
    <row r="4" spans="2:20" ht="12.75">
      <c r="B4" s="15"/>
      <c r="C4" s="16"/>
      <c r="D4" s="17"/>
      <c r="E4" s="18"/>
      <c r="F4" s="19"/>
      <c r="G4" s="19"/>
      <c r="H4" s="20"/>
      <c r="I4" s="21">
        <f>IF(OR(H4=0,H4&gt;11.26),0,TRUNC(58.015*(11.26-H4)^1.81))</f>
        <v>0</v>
      </c>
      <c r="J4" s="22"/>
      <c r="L4" s="15"/>
      <c r="M4" s="16" t="s">
        <v>197</v>
      </c>
      <c r="N4" s="17"/>
      <c r="O4" s="18"/>
      <c r="P4" s="19"/>
      <c r="Q4" s="19"/>
      <c r="R4" s="20">
        <v>9.06</v>
      </c>
      <c r="S4" s="21">
        <f>IF(OR(R4=0,R4&gt;12.76),0,TRUNC(46.0849*(12.76-R4)^1.81))</f>
        <v>492</v>
      </c>
      <c r="T4" s="22"/>
    </row>
    <row r="5" spans="2:20" ht="13.5" thickBot="1">
      <c r="B5" s="15"/>
      <c r="C5" s="16"/>
      <c r="D5" s="17"/>
      <c r="E5" s="18"/>
      <c r="F5" s="19"/>
      <c r="G5" s="19"/>
      <c r="H5" s="20"/>
      <c r="I5" s="23">
        <f>IF(OR(H5=0,H5&gt;11.26),0,TRUNC(58.015*(11.26-H5)^1.81))</f>
        <v>0</v>
      </c>
      <c r="J5" s="22"/>
      <c r="L5" s="15"/>
      <c r="M5" s="16" t="s">
        <v>198</v>
      </c>
      <c r="N5" s="17"/>
      <c r="O5" s="18"/>
      <c r="P5" s="19"/>
      <c r="Q5" s="19"/>
      <c r="R5" s="20">
        <v>9.71</v>
      </c>
      <c r="S5" s="21">
        <f>IF(OR(R5=0,R5&gt;12.76),0,TRUNC(46.0849*(12.76-R5)^1.81))</f>
        <v>346</v>
      </c>
      <c r="T5" s="22"/>
    </row>
    <row r="6" spans="2:20" ht="13.5" thickTop="1">
      <c r="B6" s="9">
        <v>1500</v>
      </c>
      <c r="C6" s="2"/>
      <c r="D6" s="10"/>
      <c r="E6" s="11">
        <f>60*F6+H6</f>
        <v>0</v>
      </c>
      <c r="F6" s="12"/>
      <c r="G6" s="24" t="s">
        <v>8</v>
      </c>
      <c r="H6" s="25"/>
      <c r="I6" s="14">
        <f>IF(OR(E6=0,E6&gt;480),0,TRUNC(0.03768*(480-E6)^1.85))</f>
        <v>0</v>
      </c>
      <c r="J6" s="8">
        <f>SUM(I6:I8)-MIN(I6:I8)</f>
        <v>0</v>
      </c>
      <c r="L6" s="9">
        <v>800</v>
      </c>
      <c r="M6" s="2" t="s">
        <v>199</v>
      </c>
      <c r="N6" s="10"/>
      <c r="O6" s="26">
        <f>60*P6+R6</f>
        <v>183.76</v>
      </c>
      <c r="P6" s="12">
        <v>3</v>
      </c>
      <c r="Q6" s="24" t="s">
        <v>8</v>
      </c>
      <c r="R6" s="25">
        <v>3.76</v>
      </c>
      <c r="S6" s="14">
        <f>IF(OR(O6=0,O6&gt;254),0,TRUNC(0.11193*(254-O6)^1.88))</f>
        <v>331</v>
      </c>
      <c r="T6" s="8">
        <f>SUM(S6:S8)-MIN(S6:S8)</f>
        <v>379</v>
      </c>
    </row>
    <row r="7" spans="2:20" ht="12.75">
      <c r="B7" s="15"/>
      <c r="C7" s="16"/>
      <c r="D7" s="17"/>
      <c r="E7" s="18">
        <f>60*F7+H7</f>
        <v>0</v>
      </c>
      <c r="F7" s="19"/>
      <c r="G7" s="27" t="s">
        <v>8</v>
      </c>
      <c r="H7" s="28"/>
      <c r="I7" s="21">
        <f>IF(OR(E7=0,E7&gt;480),0,TRUNC(0.03768*(480-E7)^1.85))</f>
        <v>0</v>
      </c>
      <c r="J7" s="22"/>
      <c r="L7" s="15"/>
      <c r="M7" s="16" t="s">
        <v>200</v>
      </c>
      <c r="N7" s="17"/>
      <c r="O7" s="18">
        <f>60*P7+R7</f>
        <v>228.76</v>
      </c>
      <c r="P7" s="19">
        <v>3</v>
      </c>
      <c r="Q7" s="27" t="s">
        <v>8</v>
      </c>
      <c r="R7" s="28">
        <v>48.76</v>
      </c>
      <c r="S7" s="21">
        <f>IF(OR(O7=0,O7&gt;254),0,TRUNC(0.11193*(254-O7)^1.88))</f>
        <v>48</v>
      </c>
      <c r="T7" s="22"/>
    </row>
    <row r="8" spans="2:20" ht="13.5" thickBot="1">
      <c r="B8" s="15"/>
      <c r="C8" s="16"/>
      <c r="D8" s="17"/>
      <c r="E8" s="18">
        <f>60*F8+H8</f>
        <v>0</v>
      </c>
      <c r="F8" s="19"/>
      <c r="G8" s="29" t="s">
        <v>8</v>
      </c>
      <c r="H8" s="28"/>
      <c r="I8" s="21">
        <f>IF(OR(E8=0,E8&gt;480),0,TRUNC(0.03768*(480-E8)^1.85))</f>
        <v>0</v>
      </c>
      <c r="J8" s="22"/>
      <c r="L8" s="15"/>
      <c r="M8" s="16" t="s">
        <v>201</v>
      </c>
      <c r="N8" s="17"/>
      <c r="O8" s="18">
        <f>60*P8+R8</f>
        <v>0</v>
      </c>
      <c r="P8" s="19">
        <v>0</v>
      </c>
      <c r="Q8" s="61">
        <v>0</v>
      </c>
      <c r="R8" s="28">
        <v>0</v>
      </c>
      <c r="S8" s="21">
        <f>IF(OR(O8=0,O8&gt;254),0,TRUNC(0.11193*(254-O8)^1.88))</f>
        <v>0</v>
      </c>
      <c r="T8" s="22"/>
    </row>
    <row r="9" spans="2:20" ht="13.5" thickTop="1">
      <c r="B9" s="9" t="s">
        <v>9</v>
      </c>
      <c r="C9" s="2"/>
      <c r="D9" s="10"/>
      <c r="E9" s="11"/>
      <c r="F9" s="12"/>
      <c r="G9" s="12"/>
      <c r="H9" s="30"/>
      <c r="I9" s="14">
        <f>IF(H9=0,0,TRUNC(0.8465*(H9-75)^1.42))</f>
        <v>0</v>
      </c>
      <c r="J9" s="8">
        <f>SUM(I9:I11)-MIN(I9:I11)</f>
        <v>0</v>
      </c>
      <c r="L9" s="9" t="s">
        <v>9</v>
      </c>
      <c r="M9" s="2" t="s">
        <v>196</v>
      </c>
      <c r="N9" s="10"/>
      <c r="O9" s="11"/>
      <c r="P9" s="12"/>
      <c r="Q9" s="12"/>
      <c r="R9" s="30">
        <v>145</v>
      </c>
      <c r="S9" s="14">
        <f>IF(R9=0,0,TRUNC(1.84523*(R9-75)^1.348))</f>
        <v>566</v>
      </c>
      <c r="T9" s="8">
        <f>SUM(S9:S11)-MIN(S9:S11)</f>
        <v>1026</v>
      </c>
    </row>
    <row r="10" spans="2:20" ht="12.75">
      <c r="B10" s="15"/>
      <c r="C10" s="16"/>
      <c r="D10" s="17"/>
      <c r="E10" s="18"/>
      <c r="F10" s="19"/>
      <c r="G10" s="19"/>
      <c r="H10" s="31"/>
      <c r="I10" s="21">
        <f>IF(H10=0,0,TRUNC(0.8465*(H10-75)^1.42))</f>
        <v>0</v>
      </c>
      <c r="J10" s="22"/>
      <c r="L10" s="15"/>
      <c r="M10" s="16" t="s">
        <v>202</v>
      </c>
      <c r="N10" s="17"/>
      <c r="O10" s="18"/>
      <c r="P10" s="19"/>
      <c r="Q10" s="19"/>
      <c r="R10" s="31">
        <v>135</v>
      </c>
      <c r="S10" s="21">
        <f>IF(R10=0,0,TRUNC(1.84523*(R10-75)^1.348))</f>
        <v>460</v>
      </c>
      <c r="T10" s="22"/>
    </row>
    <row r="11" spans="2:20" ht="13.5" thickBot="1">
      <c r="B11" s="15"/>
      <c r="C11" s="16"/>
      <c r="D11" s="17"/>
      <c r="E11" s="18"/>
      <c r="F11" s="19"/>
      <c r="G11" s="19"/>
      <c r="H11" s="31"/>
      <c r="I11" s="21">
        <f>IF(H11=0,0,TRUNC(0.8465*(H11-75)^1.42))</f>
        <v>0</v>
      </c>
      <c r="J11" s="22"/>
      <c r="L11" s="15"/>
      <c r="M11" s="16"/>
      <c r="N11" s="17"/>
      <c r="O11" s="18"/>
      <c r="P11" s="19"/>
      <c r="Q11" s="19"/>
      <c r="R11" s="31"/>
      <c r="S11" s="21">
        <f>IF(R11=0,0,TRUNC(1.84523*(R11-75)^1.348))</f>
        <v>0</v>
      </c>
      <c r="T11" s="22"/>
    </row>
    <row r="12" spans="2:20" ht="13.5" thickTop="1">
      <c r="B12" s="9" t="s">
        <v>10</v>
      </c>
      <c r="C12" s="2"/>
      <c r="D12" s="10"/>
      <c r="E12" s="11"/>
      <c r="F12" s="12"/>
      <c r="G12" s="12"/>
      <c r="H12" s="30"/>
      <c r="I12" s="14">
        <f>IF(H12=0,0,TRUNC(0.14354*(H12-220)^1.4))</f>
        <v>0</v>
      </c>
      <c r="J12" s="8">
        <f>SUM(I12:I14)-MIN(I12:I14)</f>
        <v>0</v>
      </c>
      <c r="L12" s="9" t="s">
        <v>10</v>
      </c>
      <c r="M12" s="2" t="s">
        <v>203</v>
      </c>
      <c r="N12" s="10"/>
      <c r="O12" s="11"/>
      <c r="P12" s="12"/>
      <c r="Q12" s="12"/>
      <c r="R12" s="30">
        <v>389</v>
      </c>
      <c r="S12" s="14">
        <f>IF(R12=0,0,TRUNC(0.188807*(R12-210)^1.41))</f>
        <v>283</v>
      </c>
      <c r="T12" s="8">
        <f>SUM(S12:S14)-MIN(S12:S14)</f>
        <v>684</v>
      </c>
    </row>
    <row r="13" spans="2:20" ht="12.75">
      <c r="B13" s="15"/>
      <c r="C13" s="16"/>
      <c r="D13" s="17"/>
      <c r="E13" s="18"/>
      <c r="F13" s="19"/>
      <c r="G13" s="19"/>
      <c r="H13" s="31"/>
      <c r="I13" s="21">
        <f>IF(H13=0,0,TRUNC(0.14354*(H13-220)^1.4))</f>
        <v>0</v>
      </c>
      <c r="J13" s="22"/>
      <c r="L13" s="15"/>
      <c r="M13" s="16" t="s">
        <v>198</v>
      </c>
      <c r="N13" s="17"/>
      <c r="O13" s="18"/>
      <c r="P13" s="19"/>
      <c r="Q13" s="19"/>
      <c r="R13" s="31">
        <v>388</v>
      </c>
      <c r="S13" s="21">
        <f>IF(R13=0,0,TRUNC(0.188807*(R13-210)^1.41))</f>
        <v>281</v>
      </c>
      <c r="T13" s="22"/>
    </row>
    <row r="14" spans="2:20" ht="13.5" thickBot="1">
      <c r="B14" s="15"/>
      <c r="C14" s="16"/>
      <c r="D14" s="17"/>
      <c r="E14" s="18"/>
      <c r="F14" s="19"/>
      <c r="G14" s="19"/>
      <c r="H14" s="31"/>
      <c r="I14" s="21">
        <f>IF(H14=0,0,TRUNC(0.14354*(H14-220)^1.4))</f>
        <v>0</v>
      </c>
      <c r="J14" s="22"/>
      <c r="L14" s="15"/>
      <c r="M14" s="16" t="s">
        <v>311</v>
      </c>
      <c r="N14" s="17"/>
      <c r="O14" s="18"/>
      <c r="P14" s="19"/>
      <c r="Q14" s="19"/>
      <c r="R14" s="31">
        <v>439</v>
      </c>
      <c r="S14" s="23">
        <f>IF(R14=0,0,TRUNC(0.188807*(R14-210)^1.41))</f>
        <v>401</v>
      </c>
      <c r="T14" s="22"/>
    </row>
    <row r="15" spans="2:20" ht="13.5" thickTop="1">
      <c r="B15" s="9" t="s">
        <v>16</v>
      </c>
      <c r="C15" s="2"/>
      <c r="D15" s="10"/>
      <c r="E15" s="11"/>
      <c r="F15" s="12"/>
      <c r="G15" s="12"/>
      <c r="H15" s="32"/>
      <c r="I15" s="14">
        <f>IF(H15=0,0,TRUNC(51.39*(H15-1.5)^1.05))</f>
        <v>0</v>
      </c>
      <c r="J15" s="8">
        <f>SUM(I15:I17)-MIN(I15:I17)</f>
        <v>0</v>
      </c>
      <c r="L15" s="9" t="s">
        <v>16</v>
      </c>
      <c r="M15" s="2" t="s">
        <v>201</v>
      </c>
      <c r="N15" s="10"/>
      <c r="O15" s="11"/>
      <c r="P15" s="12"/>
      <c r="Q15" s="12"/>
      <c r="R15" s="32">
        <v>6.94</v>
      </c>
      <c r="S15" s="14">
        <f>IF(R15=0,0,TRUNC(56.0211*(R15-1.5)^1.05))</f>
        <v>331</v>
      </c>
      <c r="T15" s="8">
        <f>SUM(S15:S17)-MIN(S15:S17)</f>
        <v>989</v>
      </c>
    </row>
    <row r="16" spans="2:20" ht="12.75">
      <c r="B16" s="15" t="s">
        <v>17</v>
      </c>
      <c r="C16" s="16"/>
      <c r="D16" s="17"/>
      <c r="E16" s="18"/>
      <c r="F16" s="19"/>
      <c r="G16" s="19"/>
      <c r="H16" s="33"/>
      <c r="I16" s="21">
        <f>IF(H16=0,0,TRUNC(51.39*(H16-1.5)^1.05))</f>
        <v>0</v>
      </c>
      <c r="J16" s="22"/>
      <c r="L16" s="15" t="s">
        <v>18</v>
      </c>
      <c r="M16" s="16" t="s">
        <v>202</v>
      </c>
      <c r="N16" s="17"/>
      <c r="O16" s="18"/>
      <c r="P16" s="19"/>
      <c r="Q16" s="19"/>
      <c r="R16" s="33">
        <v>11.52</v>
      </c>
      <c r="S16" s="21">
        <f>IF(R16=0,0,TRUNC(56.0211*(R16-1.5)^1.05))</f>
        <v>629</v>
      </c>
      <c r="T16" s="22"/>
    </row>
    <row r="17" spans="2:20" ht="13.5" thickBot="1">
      <c r="B17" s="15"/>
      <c r="C17" s="16"/>
      <c r="D17" s="17"/>
      <c r="E17" s="18"/>
      <c r="F17" s="19"/>
      <c r="G17" s="19"/>
      <c r="H17" s="33"/>
      <c r="I17" s="21">
        <f>IF(H17=0,0,TRUNC(51.39*(H17-1.5)^1.05))</f>
        <v>0</v>
      </c>
      <c r="J17" s="22"/>
      <c r="L17" s="15"/>
      <c r="M17" s="16" t="s">
        <v>200</v>
      </c>
      <c r="N17" s="17"/>
      <c r="O17" s="18"/>
      <c r="P17" s="19"/>
      <c r="Q17" s="19"/>
      <c r="R17" s="33">
        <v>7.39</v>
      </c>
      <c r="S17" s="23">
        <f>IF(R17=0,0,TRUNC(56.0211*(R17-1.5)^1.05))</f>
        <v>360</v>
      </c>
      <c r="T17" s="22"/>
    </row>
    <row r="18" spans="2:20" ht="13.5" thickTop="1">
      <c r="B18" s="9" t="s">
        <v>12</v>
      </c>
      <c r="C18" s="2"/>
      <c r="D18" s="10"/>
      <c r="E18" s="11"/>
      <c r="F18" s="12"/>
      <c r="G18" s="12"/>
      <c r="H18" s="13"/>
      <c r="I18" s="14">
        <f>IF(OR(H18=0,H18&gt;44),0,TRUNC(4.86338*(44-H18)^1.81))</f>
        <v>0</v>
      </c>
      <c r="J18" s="8">
        <f>SUM(I18:I19)-MIN(I18:I19)</f>
        <v>0</v>
      </c>
      <c r="L18" s="9" t="s">
        <v>12</v>
      </c>
      <c r="M18" s="2" t="s">
        <v>61</v>
      </c>
      <c r="N18" s="10"/>
      <c r="O18" s="11"/>
      <c r="P18" s="12"/>
      <c r="Q18" s="12"/>
      <c r="R18" s="13">
        <v>34.41</v>
      </c>
      <c r="S18" s="14">
        <f>IF(OR(R18=0,R18&gt;50),0,TRUNC(3.84286*(50-R18)^1.81))</f>
        <v>554</v>
      </c>
      <c r="T18" s="8">
        <f>SUM(S18:S19)-MIN(S18:S19)</f>
        <v>554</v>
      </c>
    </row>
    <row r="19" spans="2:20" ht="13.5" thickBot="1">
      <c r="B19" s="34"/>
      <c r="C19" s="16"/>
      <c r="D19" s="17"/>
      <c r="E19" s="18"/>
      <c r="F19" s="19"/>
      <c r="G19" s="19"/>
      <c r="H19" s="20"/>
      <c r="I19" s="21">
        <f>IF(OR(H19=0,H19&gt;44),0,TRUNC(4.86338*(44-H19)^1.81))</f>
        <v>0</v>
      </c>
      <c r="J19" s="22"/>
      <c r="L19" s="34"/>
      <c r="M19" s="16" t="s">
        <v>300</v>
      </c>
      <c r="N19" s="17"/>
      <c r="O19" s="18"/>
      <c r="P19" s="19"/>
      <c r="Q19" s="19"/>
      <c r="R19" s="20">
        <v>37.24</v>
      </c>
      <c r="S19" s="21">
        <f>IF(OR(R19=0,R19&gt;50),0,TRUNC(3.84286*(50-R19)^1.81))</f>
        <v>385</v>
      </c>
      <c r="T19" s="22"/>
    </row>
    <row r="20" spans="3:20" ht="13.5" thickTop="1">
      <c r="C20" s="30"/>
      <c r="D20" s="12"/>
      <c r="E20" s="12"/>
      <c r="F20" s="12"/>
      <c r="G20" s="12"/>
      <c r="H20" s="30"/>
      <c r="I20" s="35" t="s">
        <v>13</v>
      </c>
      <c r="J20" s="30">
        <f>SUM(J3:J19)</f>
        <v>0</v>
      </c>
      <c r="M20" s="30"/>
      <c r="N20" s="12"/>
      <c r="O20" s="12"/>
      <c r="P20" s="12"/>
      <c r="Q20" s="12"/>
      <c r="R20" s="30"/>
      <c r="S20" s="35" t="s">
        <v>13</v>
      </c>
      <c r="T20" s="30">
        <f>SUM(T3:T19)</f>
        <v>4732</v>
      </c>
    </row>
    <row r="21" spans="2:9" ht="26.25">
      <c r="B21" s="41"/>
      <c r="I21" s="41"/>
    </row>
    <row r="22" spans="2:16" ht="24" thickBot="1">
      <c r="B22" s="36" t="s">
        <v>187</v>
      </c>
      <c r="F22" s="1" t="s">
        <v>0</v>
      </c>
      <c r="L22" s="36" t="s">
        <v>187</v>
      </c>
      <c r="P22" s="1" t="s">
        <v>1</v>
      </c>
    </row>
    <row r="23" spans="2:20" ht="14.25" thickBot="1" thickTop="1">
      <c r="B23" s="2" t="s">
        <v>2</v>
      </c>
      <c r="C23" s="2" t="s">
        <v>3</v>
      </c>
      <c r="D23" s="3" t="s">
        <v>27</v>
      </c>
      <c r="E23" s="4"/>
      <c r="F23" s="5" t="s">
        <v>5</v>
      </c>
      <c r="G23" s="6"/>
      <c r="H23" s="5"/>
      <c r="I23" s="7" t="s">
        <v>6</v>
      </c>
      <c r="J23" s="8" t="s">
        <v>7</v>
      </c>
      <c r="L23" s="2" t="s">
        <v>2</v>
      </c>
      <c r="M23" s="2" t="s">
        <v>3</v>
      </c>
      <c r="N23" s="3" t="s">
        <v>27</v>
      </c>
      <c r="O23" s="4"/>
      <c r="P23" s="5" t="s">
        <v>5</v>
      </c>
      <c r="Q23" s="6"/>
      <c r="R23" s="5"/>
      <c r="S23" s="7" t="s">
        <v>6</v>
      </c>
      <c r="T23" s="8" t="s">
        <v>7</v>
      </c>
    </row>
    <row r="24" spans="2:20" ht="13.5" thickTop="1">
      <c r="B24" s="9">
        <v>60</v>
      </c>
      <c r="C24" s="2"/>
      <c r="D24" s="10"/>
      <c r="E24" s="11"/>
      <c r="F24" s="12"/>
      <c r="G24" s="12"/>
      <c r="H24" s="13"/>
      <c r="I24" s="14">
        <f>IF(OR(H24=0,H24&gt;11.26),0,TRUNC(58.015*(11.26-H24)^1.81))</f>
        <v>0</v>
      </c>
      <c r="J24" s="8">
        <f>SUM(I24:I26)-MIN(I24:I26)</f>
        <v>0</v>
      </c>
      <c r="L24" s="9">
        <v>60</v>
      </c>
      <c r="M24" s="2" t="s">
        <v>188</v>
      </c>
      <c r="N24" s="10"/>
      <c r="O24" s="11"/>
      <c r="P24" s="12"/>
      <c r="Q24" s="12"/>
      <c r="R24" s="13">
        <v>9.58</v>
      </c>
      <c r="S24" s="14">
        <v>378</v>
      </c>
      <c r="T24" s="8">
        <f>SUM(S24:S26)-MIN(S24:S26)</f>
        <v>1037</v>
      </c>
    </row>
    <row r="25" spans="2:20" ht="12.75">
      <c r="B25" s="15"/>
      <c r="C25" s="16"/>
      <c r="D25" s="17"/>
      <c r="E25" s="18"/>
      <c r="F25" s="19"/>
      <c r="G25" s="19"/>
      <c r="H25" s="20"/>
      <c r="I25" s="21">
        <f>IF(OR(H25=0,H25&gt;11.26),0,TRUNC(58.015*(11.26-H25)^1.81))</f>
        <v>0</v>
      </c>
      <c r="J25" s="22"/>
      <c r="L25" s="15"/>
      <c r="M25" s="16" t="s">
        <v>189</v>
      </c>
      <c r="N25" s="17"/>
      <c r="O25" s="18"/>
      <c r="P25" s="19"/>
      <c r="Q25" s="19"/>
      <c r="R25" s="20">
        <v>9.12</v>
      </c>
      <c r="S25" s="21">
        <v>484</v>
      </c>
      <c r="T25" s="22"/>
    </row>
    <row r="26" spans="2:20" ht="13.5" thickBot="1">
      <c r="B26" s="15"/>
      <c r="C26" s="16"/>
      <c r="D26" s="17"/>
      <c r="E26" s="18"/>
      <c r="F26" s="19"/>
      <c r="G26" s="19"/>
      <c r="H26" s="20"/>
      <c r="I26" s="23">
        <f>IF(OR(H26=0,H26&gt;11.26),0,TRUNC(58.015*(11.26-H26)^1.81))</f>
        <v>0</v>
      </c>
      <c r="J26" s="22"/>
      <c r="L26" s="15"/>
      <c r="M26" s="16" t="s">
        <v>190</v>
      </c>
      <c r="N26" s="17"/>
      <c r="O26" s="18"/>
      <c r="P26" s="19"/>
      <c r="Q26" s="19"/>
      <c r="R26" s="20">
        <v>8.8</v>
      </c>
      <c r="S26" s="21">
        <v>553</v>
      </c>
      <c r="T26" s="22"/>
    </row>
    <row r="27" spans="2:20" ht="13.5" thickTop="1">
      <c r="B27" s="9">
        <v>1000</v>
      </c>
      <c r="C27" s="2"/>
      <c r="D27" s="10"/>
      <c r="E27" s="11">
        <f>60*F27+H27</f>
        <v>0</v>
      </c>
      <c r="F27" s="12"/>
      <c r="G27" s="24" t="s">
        <v>8</v>
      </c>
      <c r="H27" s="25"/>
      <c r="I27" s="14">
        <f>IF(OR(E27=0,E27&gt;305.5),0,TRUNC(0.08713*(305.5-E27)^1.85))</f>
        <v>0</v>
      </c>
      <c r="J27" s="8">
        <f>SUM(I27:I29)-MIN(I27:I29)</f>
        <v>0</v>
      </c>
      <c r="L27" s="9">
        <v>600</v>
      </c>
      <c r="M27" s="2" t="s">
        <v>191</v>
      </c>
      <c r="N27" s="10"/>
      <c r="O27" s="26">
        <f>60*P27+R27</f>
        <v>123.16</v>
      </c>
      <c r="P27" s="12">
        <v>2</v>
      </c>
      <c r="Q27" s="24" t="s">
        <v>8</v>
      </c>
      <c r="R27" s="25">
        <v>3.16</v>
      </c>
      <c r="S27" s="14">
        <f>IF(OR(O27=0,O27&gt;185),0,TRUNC(0.19889*(185-O27)^1.88))</f>
        <v>463</v>
      </c>
      <c r="T27" s="8">
        <f>SUM(S27:S29)-MIN(S27:S29)</f>
        <v>911</v>
      </c>
    </row>
    <row r="28" spans="2:20" ht="12.75">
      <c r="B28" s="15"/>
      <c r="C28" s="16"/>
      <c r="D28" s="17"/>
      <c r="E28" s="18">
        <f>60*F28+H28</f>
        <v>0</v>
      </c>
      <c r="F28" s="19"/>
      <c r="G28" s="27" t="s">
        <v>8</v>
      </c>
      <c r="H28" s="28"/>
      <c r="I28" s="21">
        <f>IF(OR(E28=0,E28&gt;305.5),0,TRUNC(0.08713*(305.5-E28)^1.85))</f>
        <v>0</v>
      </c>
      <c r="J28" s="22"/>
      <c r="L28" s="15"/>
      <c r="M28" s="16" t="s">
        <v>293</v>
      </c>
      <c r="N28" s="17"/>
      <c r="O28" s="18">
        <f>60*P28+R28</f>
        <v>124.22</v>
      </c>
      <c r="P28" s="19">
        <v>2</v>
      </c>
      <c r="Q28" s="27" t="s">
        <v>8</v>
      </c>
      <c r="R28" s="28">
        <v>4.22</v>
      </c>
      <c r="S28" s="21">
        <f>IF(OR(O28=0,O28&gt;185),0,TRUNC(0.19889*(185-O28)^1.88))</f>
        <v>448</v>
      </c>
      <c r="T28" s="22"/>
    </row>
    <row r="29" spans="2:20" ht="13.5" thickBot="1">
      <c r="B29" s="15"/>
      <c r="C29" s="16"/>
      <c r="D29" s="17"/>
      <c r="E29" s="18">
        <f>60*F29+H29</f>
        <v>0</v>
      </c>
      <c r="F29" s="19"/>
      <c r="G29" s="29" t="s">
        <v>8</v>
      </c>
      <c r="H29" s="28"/>
      <c r="I29" s="21">
        <f>IF(OR(E29=0,E29&gt;305.5),0,TRUNC(0.08713*(305.5-E29)^1.85))</f>
        <v>0</v>
      </c>
      <c r="J29" s="22"/>
      <c r="L29" s="15"/>
      <c r="M29" s="16" t="s">
        <v>192</v>
      </c>
      <c r="N29" s="17"/>
      <c r="O29" s="18">
        <f>60*P29+R29</f>
        <v>126.7</v>
      </c>
      <c r="P29" s="19">
        <v>2</v>
      </c>
      <c r="Q29" s="29" t="s">
        <v>8</v>
      </c>
      <c r="R29" s="28">
        <v>6.7</v>
      </c>
      <c r="S29" s="21">
        <f>IF(OR(O29=0,O29&gt;185),0,TRUNC(0.19889*(185-O29)^1.88))</f>
        <v>415</v>
      </c>
      <c r="T29" s="22"/>
    </row>
    <row r="30" spans="2:20" ht="13.5" thickTop="1">
      <c r="B30" s="9" t="s">
        <v>9</v>
      </c>
      <c r="C30" s="2"/>
      <c r="D30" s="10"/>
      <c r="E30" s="11"/>
      <c r="F30" s="12"/>
      <c r="G30" s="12"/>
      <c r="H30" s="30"/>
      <c r="I30" s="14">
        <f>IF(H30=0,0,TRUNC(0.8465*(H30-75)^1.42))</f>
        <v>0</v>
      </c>
      <c r="J30" s="8">
        <f>SUM(I30:I32)-MIN(I30:I32)</f>
        <v>0</v>
      </c>
      <c r="L30" s="9" t="s">
        <v>9</v>
      </c>
      <c r="M30" s="2" t="s">
        <v>193</v>
      </c>
      <c r="N30" s="10"/>
      <c r="O30" s="11"/>
      <c r="P30" s="12"/>
      <c r="Q30" s="12"/>
      <c r="R30" s="30">
        <v>135</v>
      </c>
      <c r="S30" s="14">
        <f>IF(R30=0,0,TRUNC(1.84523*(R30-75)^1.348))</f>
        <v>460</v>
      </c>
      <c r="T30" s="8">
        <f>SUM(S30:S32)-MIN(S30:S32)</f>
        <v>726</v>
      </c>
    </row>
    <row r="31" spans="2:20" ht="12.75">
      <c r="B31" s="15"/>
      <c r="C31" s="16"/>
      <c r="D31" s="17"/>
      <c r="E31" s="18"/>
      <c r="F31" s="19"/>
      <c r="G31" s="19"/>
      <c r="H31" s="31"/>
      <c r="I31" s="21">
        <f>IF(H31=0,0,TRUNC(0.8465*(H31-75)^1.42))</f>
        <v>0</v>
      </c>
      <c r="J31" s="22"/>
      <c r="L31" s="15"/>
      <c r="M31" s="16" t="s">
        <v>294</v>
      </c>
      <c r="N31" s="17"/>
      <c r="O31" s="18"/>
      <c r="P31" s="19"/>
      <c r="Q31" s="19"/>
      <c r="R31" s="31">
        <v>110</v>
      </c>
      <c r="S31" s="21">
        <f>IF(R31=0,0,TRUNC(1.84523*(R31-75)^1.348))</f>
        <v>222</v>
      </c>
      <c r="T31" s="22"/>
    </row>
    <row r="32" spans="2:20" ht="13.5" thickBot="1">
      <c r="B32" s="15"/>
      <c r="C32" s="16"/>
      <c r="D32" s="17"/>
      <c r="E32" s="18"/>
      <c r="F32" s="19"/>
      <c r="G32" s="19"/>
      <c r="H32" s="31"/>
      <c r="I32" s="21">
        <f>IF(H32=0,0,TRUNC(0.8465*(H32-75)^1.42))</f>
        <v>0</v>
      </c>
      <c r="J32" s="22"/>
      <c r="L32" s="15"/>
      <c r="M32" s="16" t="s">
        <v>194</v>
      </c>
      <c r="N32" s="17"/>
      <c r="O32" s="18"/>
      <c r="P32" s="19"/>
      <c r="Q32" s="19"/>
      <c r="R32" s="31">
        <v>115</v>
      </c>
      <c r="S32" s="21">
        <f>IF(R32=0,0,TRUNC(1.84523*(R32-75)^1.348))</f>
        <v>266</v>
      </c>
      <c r="T32" s="22"/>
    </row>
    <row r="33" spans="2:20" ht="13.5" thickTop="1">
      <c r="B33" s="9" t="s">
        <v>10</v>
      </c>
      <c r="C33" s="2"/>
      <c r="D33" s="10"/>
      <c r="E33" s="11"/>
      <c r="F33" s="12"/>
      <c r="G33" s="12"/>
      <c r="H33" s="30"/>
      <c r="I33" s="14">
        <f>IF(H33=0,0,TRUNC(0.14354*(H33-220)^1.4))</f>
        <v>0</v>
      </c>
      <c r="J33" s="8">
        <f>SUM(I33:I35)-MIN(I33:I35)</f>
        <v>0</v>
      </c>
      <c r="L33" s="9" t="s">
        <v>10</v>
      </c>
      <c r="M33" s="2" t="s">
        <v>193</v>
      </c>
      <c r="N33" s="10"/>
      <c r="O33" s="11"/>
      <c r="P33" s="12"/>
      <c r="Q33" s="12"/>
      <c r="R33" s="30">
        <v>463</v>
      </c>
      <c r="S33" s="14">
        <f>IF(R33=0,0,TRUNC(0.188807*(R33-210)^1.41))</f>
        <v>461</v>
      </c>
      <c r="T33" s="8">
        <f>SUM(S33:S35)-MIN(S33:S35)</f>
        <v>830</v>
      </c>
    </row>
    <row r="34" spans="2:20" ht="12.75">
      <c r="B34" s="15"/>
      <c r="C34" s="16"/>
      <c r="D34" s="17"/>
      <c r="E34" s="18"/>
      <c r="F34" s="19"/>
      <c r="G34" s="19"/>
      <c r="H34" s="31"/>
      <c r="I34" s="21">
        <f>IF(H34=0,0,TRUNC(0.14354*(H34-220)^1.4))</f>
        <v>0</v>
      </c>
      <c r="J34" s="22"/>
      <c r="L34" s="15"/>
      <c r="M34" s="16" t="s">
        <v>295</v>
      </c>
      <c r="N34" s="17"/>
      <c r="O34" s="18"/>
      <c r="P34" s="19"/>
      <c r="Q34" s="19"/>
      <c r="R34" s="31">
        <v>343</v>
      </c>
      <c r="S34" s="21">
        <f>IF(R34=0,0,TRUNC(0.188807*(R34-210)^1.41))</f>
        <v>186</v>
      </c>
      <c r="T34" s="22"/>
    </row>
    <row r="35" spans="2:20" ht="13.5" thickBot="1">
      <c r="B35" s="15"/>
      <c r="C35" s="16"/>
      <c r="D35" s="17"/>
      <c r="E35" s="18"/>
      <c r="F35" s="19"/>
      <c r="G35" s="19"/>
      <c r="H35" s="31"/>
      <c r="I35" s="21">
        <f>IF(H35=0,0,TRUNC(0.14354*(H35-220)^1.4))</f>
        <v>0</v>
      </c>
      <c r="J35" s="22"/>
      <c r="L35" s="15"/>
      <c r="M35" s="16" t="s">
        <v>189</v>
      </c>
      <c r="N35" s="17"/>
      <c r="O35" s="18"/>
      <c r="P35" s="19"/>
      <c r="Q35" s="19"/>
      <c r="R35" s="31">
        <v>426</v>
      </c>
      <c r="S35" s="21">
        <f>IF(R35=0,0,TRUNC(0.188807*(R35-210)^1.41))</f>
        <v>369</v>
      </c>
      <c r="T35" s="22"/>
    </row>
    <row r="36" spans="2:20" ht="13.5" thickTop="1">
      <c r="B36" s="9"/>
      <c r="C36" s="2"/>
      <c r="D36" s="10"/>
      <c r="E36" s="11"/>
      <c r="F36" s="12"/>
      <c r="G36" s="12"/>
      <c r="H36" s="32"/>
      <c r="I36" s="14">
        <f>IF(H36=0,0,TRUNC(5.33*(H36-10)^1.1))</f>
        <v>0</v>
      </c>
      <c r="J36" s="8">
        <f>SUM(I36:I38)-MIN(I36:I38)</f>
        <v>0</v>
      </c>
      <c r="L36" s="9"/>
      <c r="M36" s="2" t="s">
        <v>191</v>
      </c>
      <c r="N36" s="10"/>
      <c r="O36" s="11"/>
      <c r="P36" s="12"/>
      <c r="Q36" s="12"/>
      <c r="R36" s="32">
        <v>47.66</v>
      </c>
      <c r="S36" s="14">
        <f>IF(R36=0,0,TRUNC(7.86*(R36-8)^1.1))</f>
        <v>450</v>
      </c>
      <c r="T36" s="8">
        <f>SUM(S36:S38)-MIN(S36:S38)</f>
        <v>760</v>
      </c>
    </row>
    <row r="37" spans="2:20" ht="12.75">
      <c r="B37" s="15" t="s">
        <v>11</v>
      </c>
      <c r="C37" s="16"/>
      <c r="D37" s="17"/>
      <c r="E37" s="18"/>
      <c r="F37" s="19"/>
      <c r="G37" s="19"/>
      <c r="H37" s="33"/>
      <c r="I37" s="21">
        <f>IF(H37=0,0,TRUNC(5.33*(H37-10)^1.1))</f>
        <v>0</v>
      </c>
      <c r="J37" s="22"/>
      <c r="L37" s="15" t="s">
        <v>11</v>
      </c>
      <c r="M37" s="16" t="s">
        <v>195</v>
      </c>
      <c r="N37" s="17"/>
      <c r="O37" s="18"/>
      <c r="P37" s="19"/>
      <c r="Q37" s="19"/>
      <c r="R37" s="33">
        <v>36.31</v>
      </c>
      <c r="S37" s="21">
        <f>IF(R37=0,0,TRUNC(7.86*(R37-8)^1.1))</f>
        <v>310</v>
      </c>
      <c r="T37" s="22"/>
    </row>
    <row r="38" spans="2:20" ht="13.5" thickBot="1">
      <c r="B38" s="15"/>
      <c r="C38" s="16"/>
      <c r="D38" s="17"/>
      <c r="E38" s="18"/>
      <c r="F38" s="19"/>
      <c r="G38" s="19"/>
      <c r="H38" s="33"/>
      <c r="I38" s="21">
        <f>IF(H38=0,0,TRUNC(5.33*(H38-10)^1.1))</f>
        <v>0</v>
      </c>
      <c r="J38" s="22"/>
      <c r="L38" s="15"/>
      <c r="M38" s="16" t="s">
        <v>194</v>
      </c>
      <c r="N38" s="17"/>
      <c r="O38" s="18"/>
      <c r="P38" s="19"/>
      <c r="Q38" s="19"/>
      <c r="R38" s="33">
        <v>35.63</v>
      </c>
      <c r="S38" s="21">
        <f>IF(R38=0,0,TRUNC(7.86*(R38-8)^1.1))</f>
        <v>302</v>
      </c>
      <c r="T38" s="22"/>
    </row>
    <row r="39" spans="2:20" ht="13.5" thickTop="1">
      <c r="B39" s="9" t="s">
        <v>12</v>
      </c>
      <c r="C39" s="2"/>
      <c r="D39" s="10"/>
      <c r="E39" s="11"/>
      <c r="F39" s="12"/>
      <c r="G39" s="12"/>
      <c r="H39" s="13"/>
      <c r="I39" s="14">
        <f>IF(OR(H39=0,H39&gt;44),0,TRUNC(4.86338*(44-H39)^1.81))</f>
        <v>0</v>
      </c>
      <c r="J39" s="8">
        <f>SUM(I39:I40)-MIN(I39:I40)</f>
        <v>0</v>
      </c>
      <c r="L39" s="9" t="s">
        <v>12</v>
      </c>
      <c r="M39" s="2" t="s">
        <v>61</v>
      </c>
      <c r="N39" s="10"/>
      <c r="O39" s="11"/>
      <c r="P39" s="12"/>
      <c r="Q39" s="12"/>
      <c r="R39" s="13">
        <v>34.66</v>
      </c>
      <c r="S39" s="14">
        <f>IF(OR(R39=0,R39&gt;50),0,TRUNC(3.84286*(50-R39)^1.81))</f>
        <v>538</v>
      </c>
      <c r="T39" s="8">
        <f>SUM(S39:S40)-MIN(S39:S40)</f>
        <v>538</v>
      </c>
    </row>
    <row r="40" spans="2:20" ht="13.5" thickBot="1">
      <c r="B40" s="34"/>
      <c r="C40" s="16"/>
      <c r="D40" s="17"/>
      <c r="E40" s="18"/>
      <c r="F40" s="19"/>
      <c r="G40" s="19"/>
      <c r="H40" s="20"/>
      <c r="I40" s="21">
        <f>IF(OR(H40=0,H40&gt;44),0,TRUNC(4.86338*(44-H40)^1.81))</f>
        <v>0</v>
      </c>
      <c r="J40" s="22"/>
      <c r="L40" s="34"/>
      <c r="M40" s="16" t="s">
        <v>300</v>
      </c>
      <c r="N40" s="17"/>
      <c r="O40" s="18"/>
      <c r="P40" s="19"/>
      <c r="Q40" s="19"/>
      <c r="R40" s="20">
        <v>37.18</v>
      </c>
      <c r="S40" s="21">
        <f>IF(OR(R40=0,R40&gt;50),0,TRUNC(3.84286*(50-R40)^1.81))</f>
        <v>388</v>
      </c>
      <c r="T40" s="22"/>
    </row>
    <row r="41" spans="3:20" ht="13.5" thickTop="1">
      <c r="C41" s="30"/>
      <c r="D41" s="12"/>
      <c r="E41" s="12"/>
      <c r="F41" s="12"/>
      <c r="G41" s="12"/>
      <c r="H41" s="30"/>
      <c r="I41" s="35" t="s">
        <v>13</v>
      </c>
      <c r="J41" s="30">
        <f>SUM(J24:J40)</f>
        <v>0</v>
      </c>
      <c r="M41" s="30"/>
      <c r="N41" s="12"/>
      <c r="O41" s="12"/>
      <c r="P41" s="12"/>
      <c r="Q41" s="12"/>
      <c r="R41" s="30"/>
      <c r="S41" s="35" t="s">
        <v>13</v>
      </c>
      <c r="T41" s="30">
        <f>SUM(T24:T40)</f>
        <v>4802</v>
      </c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41"/>
  <sheetViews>
    <sheetView workbookViewId="0" topLeftCell="A16">
      <selection activeCell="B1" sqref="B1"/>
    </sheetView>
  </sheetViews>
  <sheetFormatPr defaultColWidth="9.00390625" defaultRowHeight="12.75"/>
  <cols>
    <col min="1" max="1" width="1.00390625" style="0" customWidth="1"/>
    <col min="2" max="2" width="6.50390625" style="0" customWidth="1"/>
    <col min="3" max="3" width="16.50390625" style="0" customWidth="1"/>
    <col min="4" max="4" width="3.87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6.50390625" style="0" customWidth="1"/>
    <col min="9" max="9" width="6.875" style="0" customWidth="1"/>
    <col min="10" max="10" width="8.00390625" style="0" customWidth="1"/>
    <col min="11" max="11" width="2.625" style="0" customWidth="1"/>
    <col min="12" max="12" width="6.00390625" style="0" customWidth="1"/>
    <col min="13" max="13" width="20.375" style="0" customWidth="1"/>
    <col min="14" max="14" width="3.875" style="0" customWidth="1"/>
    <col min="15" max="15" width="0.37109375" style="0" customWidth="1"/>
    <col min="16" max="16" width="3.125" style="0" customWidth="1"/>
    <col min="17" max="17" width="1.00390625" style="0" customWidth="1"/>
    <col min="18" max="18" width="6.50390625" style="0" customWidth="1"/>
    <col min="19" max="19" width="7.375" style="0" customWidth="1"/>
    <col min="20" max="20" width="8.125" style="0" customWidth="1"/>
    <col min="21" max="21" width="1.625" style="0" customWidth="1"/>
  </cols>
  <sheetData>
    <row r="1" spans="2:16" ht="24" thickBot="1">
      <c r="B1" s="36" t="s">
        <v>204</v>
      </c>
      <c r="F1" s="1"/>
      <c r="H1" s="1" t="s">
        <v>14</v>
      </c>
      <c r="L1" s="36" t="s">
        <v>204</v>
      </c>
      <c r="P1" s="1" t="s">
        <v>15</v>
      </c>
    </row>
    <row r="2" spans="2:20" ht="14.25" thickBot="1" thickTop="1">
      <c r="B2" s="2" t="s">
        <v>2</v>
      </c>
      <c r="C2" s="2" t="s">
        <v>3</v>
      </c>
      <c r="D2" s="3" t="s">
        <v>4</v>
      </c>
      <c r="E2" s="4"/>
      <c r="F2" s="5" t="s">
        <v>5</v>
      </c>
      <c r="G2" s="6"/>
      <c r="H2" s="5"/>
      <c r="I2" s="7" t="s">
        <v>6</v>
      </c>
      <c r="J2" s="8" t="s">
        <v>7</v>
      </c>
      <c r="L2" s="2" t="s">
        <v>2</v>
      </c>
      <c r="M2" s="2" t="s">
        <v>3</v>
      </c>
      <c r="N2" s="3" t="s">
        <v>4</v>
      </c>
      <c r="O2" s="4"/>
      <c r="P2" s="5" t="s">
        <v>5</v>
      </c>
      <c r="Q2" s="6"/>
      <c r="R2" s="5"/>
      <c r="S2" s="7" t="s">
        <v>6</v>
      </c>
      <c r="T2" s="8" t="s">
        <v>7</v>
      </c>
    </row>
    <row r="3" spans="2:20" ht="13.5" thickTop="1">
      <c r="B3" s="9">
        <v>60</v>
      </c>
      <c r="C3" s="2" t="s">
        <v>232</v>
      </c>
      <c r="D3" s="10"/>
      <c r="E3" s="11"/>
      <c r="F3" s="12"/>
      <c r="G3" s="12"/>
      <c r="H3" s="13">
        <v>7.96</v>
      </c>
      <c r="I3" s="14">
        <f>IF(OR(H3=0,H3&gt;11.26),0,TRUNC(58.015*(11.26-H3)^1.81))</f>
        <v>503</v>
      </c>
      <c r="J3" s="8">
        <f>SUM(I3:I5)-MIN(I3:I5)</f>
        <v>857</v>
      </c>
      <c r="L3" s="9">
        <v>60</v>
      </c>
      <c r="M3" s="2" t="s">
        <v>283</v>
      </c>
      <c r="N3" s="58"/>
      <c r="O3" s="11"/>
      <c r="P3" s="12"/>
      <c r="Q3" s="12"/>
      <c r="R3" s="13">
        <v>9.2</v>
      </c>
      <c r="S3" s="14">
        <f>IF(OR(R3=0,R3&gt;12.76),0,TRUNC(46.0849*(12.76-R3)^1.81))</f>
        <v>458</v>
      </c>
      <c r="T3" s="8">
        <f>SUM(S3:S5)-MIN(S3:S5)</f>
        <v>941</v>
      </c>
    </row>
    <row r="4" spans="2:20" ht="12.75">
      <c r="B4" s="15"/>
      <c r="C4" s="16" t="s">
        <v>233</v>
      </c>
      <c r="D4" s="17"/>
      <c r="E4" s="18"/>
      <c r="F4" s="19"/>
      <c r="G4" s="19"/>
      <c r="H4" s="20">
        <v>8.54</v>
      </c>
      <c r="I4" s="21">
        <f>IF(OR(H4=0,H4&gt;11.26),0,TRUNC(58.015*(11.26-H4)^1.81))</f>
        <v>354</v>
      </c>
      <c r="J4" s="22"/>
      <c r="L4" s="15"/>
      <c r="M4" s="16" t="s">
        <v>284</v>
      </c>
      <c r="N4" s="17"/>
      <c r="O4" s="18"/>
      <c r="P4" s="19"/>
      <c r="Q4" s="19"/>
      <c r="R4" s="20">
        <v>9.19</v>
      </c>
      <c r="S4" s="21">
        <f>IF(OR(R4=0,R4&gt;12.76),0,TRUNC(46.0849*(12.76-R4)^1.81))</f>
        <v>461</v>
      </c>
      <c r="T4" s="22"/>
    </row>
    <row r="5" spans="2:20" ht="13.5" thickBot="1">
      <c r="B5" s="15"/>
      <c r="C5" s="16" t="s">
        <v>307</v>
      </c>
      <c r="D5" s="17"/>
      <c r="E5" s="18"/>
      <c r="F5" s="19"/>
      <c r="G5" s="19"/>
      <c r="H5" s="20">
        <v>9.23</v>
      </c>
      <c r="I5" s="23">
        <f>IF(OR(H5=0,H5&gt;11.26),0,TRUNC(58.015*(11.26-H5)^1.81))</f>
        <v>208</v>
      </c>
      <c r="J5" s="22"/>
      <c r="L5" s="15"/>
      <c r="M5" s="16" t="s">
        <v>285</v>
      </c>
      <c r="N5" s="17"/>
      <c r="O5" s="18"/>
      <c r="P5" s="19"/>
      <c r="Q5" s="19"/>
      <c r="R5" s="20">
        <v>9.11</v>
      </c>
      <c r="S5" s="23">
        <f>IF(OR(R5=0,R5&gt;12.76),0,TRUNC(46.0849*(12.76-R5)^1.81))</f>
        <v>480</v>
      </c>
      <c r="T5" s="22"/>
    </row>
    <row r="6" spans="2:20" ht="13.5" thickTop="1">
      <c r="B6" s="9">
        <v>1500</v>
      </c>
      <c r="C6" s="2" t="s">
        <v>234</v>
      </c>
      <c r="D6" s="10"/>
      <c r="E6" s="11">
        <f>60*F6+H6</f>
        <v>293.48</v>
      </c>
      <c r="F6" s="12">
        <v>4</v>
      </c>
      <c r="G6" s="24" t="s">
        <v>8</v>
      </c>
      <c r="H6" s="25">
        <v>53.48</v>
      </c>
      <c r="I6" s="14">
        <f>IF(OR(E6=0,E6&gt;480),0,TRUNC(0.03768*(480-E6)^1.85))</f>
        <v>598</v>
      </c>
      <c r="J6" s="8">
        <f>SUM(I6:I8)-MIN(I6:I8)</f>
        <v>1202</v>
      </c>
      <c r="L6" s="9">
        <v>800</v>
      </c>
      <c r="M6" s="2" t="s">
        <v>286</v>
      </c>
      <c r="N6" s="10"/>
      <c r="O6" s="26">
        <f>60*P6+R6</f>
        <v>166.46</v>
      </c>
      <c r="P6" s="12">
        <v>2</v>
      </c>
      <c r="Q6" s="24" t="s">
        <v>8</v>
      </c>
      <c r="R6" s="25">
        <v>46.46</v>
      </c>
      <c r="S6" s="14">
        <f>IF(OR(O6=0,O6&gt;254),0,TRUNC(0.11193*(254-O6)^1.88))</f>
        <v>501</v>
      </c>
      <c r="T6" s="8">
        <f>SUM(S6:S8)-MIN(S6:S8)</f>
        <v>921</v>
      </c>
    </row>
    <row r="7" spans="2:20" ht="12.75">
      <c r="B7" s="15"/>
      <c r="C7" s="16" t="s">
        <v>235</v>
      </c>
      <c r="D7" s="17"/>
      <c r="E7" s="18">
        <f>60*F7+H7</f>
        <v>292.52</v>
      </c>
      <c r="F7" s="19">
        <v>4</v>
      </c>
      <c r="G7" s="27" t="s">
        <v>8</v>
      </c>
      <c r="H7" s="28">
        <v>52.52</v>
      </c>
      <c r="I7" s="21">
        <f>IF(OR(E7=0,E7&gt;480),0,TRUNC(0.03768*(480-E7)^1.85))</f>
        <v>604</v>
      </c>
      <c r="J7" s="22"/>
      <c r="L7" s="15"/>
      <c r="M7" s="16" t="s">
        <v>287</v>
      </c>
      <c r="N7" s="17"/>
      <c r="O7" s="18">
        <f>60*P7+R7</f>
        <v>174.34</v>
      </c>
      <c r="P7" s="19">
        <v>2</v>
      </c>
      <c r="Q7" s="27" t="s">
        <v>8</v>
      </c>
      <c r="R7" s="28">
        <v>54.34</v>
      </c>
      <c r="S7" s="21">
        <f>IF(OR(O7=0,O7&gt;254),0,TRUNC(0.11193*(254-O7)^1.88))</f>
        <v>420</v>
      </c>
      <c r="T7" s="22"/>
    </row>
    <row r="8" spans="2:20" ht="13.5" thickBot="1">
      <c r="B8" s="15"/>
      <c r="C8" s="16"/>
      <c r="D8" s="17"/>
      <c r="E8" s="18">
        <f>60*F8+H8</f>
        <v>0</v>
      </c>
      <c r="F8" s="19"/>
      <c r="G8" s="29" t="s">
        <v>8</v>
      </c>
      <c r="H8" s="28"/>
      <c r="I8" s="23">
        <f>IF(OR(E8=0,E8&gt;480),0,TRUNC(0.03768*(480-E8)^1.85))</f>
        <v>0</v>
      </c>
      <c r="J8" s="22"/>
      <c r="L8" s="15"/>
      <c r="M8" s="16" t="s">
        <v>322</v>
      </c>
      <c r="N8" s="17"/>
      <c r="O8" s="18">
        <f>60*P8+R8</f>
        <v>182.32</v>
      </c>
      <c r="P8" s="19">
        <v>3</v>
      </c>
      <c r="Q8" s="29" t="s">
        <v>8</v>
      </c>
      <c r="R8" s="28">
        <v>2.32</v>
      </c>
      <c r="S8" s="23">
        <f>IF(OR(O8=0,O8&gt;254),0,TRUNC(0.11193*(254-O8)^1.88))</f>
        <v>344</v>
      </c>
      <c r="T8" s="22"/>
    </row>
    <row r="9" spans="2:20" ht="13.5" thickTop="1">
      <c r="B9" s="9" t="s">
        <v>9</v>
      </c>
      <c r="C9" s="2" t="s">
        <v>236</v>
      </c>
      <c r="D9" s="10"/>
      <c r="E9" s="11"/>
      <c r="F9" s="12"/>
      <c r="G9" s="12"/>
      <c r="H9" s="30">
        <v>180</v>
      </c>
      <c r="I9" s="14">
        <f>IF(H9=0,0,TRUNC(0.8465*(H9-75)^1.42))</f>
        <v>627</v>
      </c>
      <c r="J9" s="8">
        <f>SUM(I9:I11)-MIN(I9:I11)</f>
        <v>1091</v>
      </c>
      <c r="L9" s="9" t="s">
        <v>9</v>
      </c>
      <c r="M9" s="2" t="s">
        <v>317</v>
      </c>
      <c r="N9" s="10"/>
      <c r="O9" s="11"/>
      <c r="P9" s="12"/>
      <c r="Q9" s="12"/>
      <c r="R9" s="30">
        <v>130</v>
      </c>
      <c r="S9" s="14">
        <f>IF(R9=0,0,TRUNC(1.84523*(R9-75)^1.348))</f>
        <v>409</v>
      </c>
      <c r="T9" s="8">
        <f>SUM(S9:S11)-MIN(S9:S11)</f>
        <v>869</v>
      </c>
    </row>
    <row r="10" spans="2:20" ht="12.75">
      <c r="B10" s="15"/>
      <c r="C10" s="16" t="s">
        <v>234</v>
      </c>
      <c r="D10" s="17"/>
      <c r="E10" s="18"/>
      <c r="F10" s="19"/>
      <c r="G10" s="19"/>
      <c r="H10" s="31">
        <v>160</v>
      </c>
      <c r="I10" s="21">
        <f>IF(H10=0,0,TRUNC(0.8465*(H10-75)^1.42))</f>
        <v>464</v>
      </c>
      <c r="J10" s="22"/>
      <c r="L10" s="15"/>
      <c r="M10" s="16" t="s">
        <v>288</v>
      </c>
      <c r="N10" s="17"/>
      <c r="O10" s="18"/>
      <c r="P10" s="19"/>
      <c r="Q10" s="19"/>
      <c r="R10" s="31">
        <v>135</v>
      </c>
      <c r="S10" s="21">
        <f>IF(R10=0,0,TRUNC(1.84523*(R10-75)^1.348))</f>
        <v>460</v>
      </c>
      <c r="T10" s="22"/>
    </row>
    <row r="11" spans="2:20" ht="13.5" thickBot="1">
      <c r="B11" s="15"/>
      <c r="C11" s="16" t="s">
        <v>235</v>
      </c>
      <c r="D11" s="17"/>
      <c r="E11" s="18"/>
      <c r="F11" s="19"/>
      <c r="G11" s="19"/>
      <c r="H11" s="31">
        <v>150</v>
      </c>
      <c r="I11" s="23">
        <f>IF(H11=0,0,TRUNC(0.8465*(H11-75)^1.42))</f>
        <v>389</v>
      </c>
      <c r="J11" s="22"/>
      <c r="L11" s="15"/>
      <c r="M11" s="16" t="s">
        <v>289</v>
      </c>
      <c r="N11" s="17"/>
      <c r="O11" s="18"/>
      <c r="P11" s="19"/>
      <c r="Q11" s="19"/>
      <c r="R11" s="31">
        <v>130</v>
      </c>
      <c r="S11" s="21">
        <f>IF(R11=0,0,TRUNC(1.84523*(R11-75)^1.348))</f>
        <v>409</v>
      </c>
      <c r="T11" s="22"/>
    </row>
    <row r="12" spans="2:20" ht="13.5" thickTop="1">
      <c r="B12" s="9" t="s">
        <v>10</v>
      </c>
      <c r="C12" s="2" t="s">
        <v>236</v>
      </c>
      <c r="D12" s="10"/>
      <c r="E12" s="11"/>
      <c r="F12" s="12"/>
      <c r="G12" s="12"/>
      <c r="H12" s="30">
        <v>587</v>
      </c>
      <c r="I12" s="14">
        <f>IF(H12=0,0,TRUNC(0.14354*(H12-220)^1.4))</f>
        <v>559</v>
      </c>
      <c r="J12" s="8">
        <f>SUM(I12:I14)-MIN(I12:I14)</f>
        <v>934</v>
      </c>
      <c r="L12" s="9" t="s">
        <v>10</v>
      </c>
      <c r="M12" s="2" t="s">
        <v>284</v>
      </c>
      <c r="N12" s="10"/>
      <c r="O12" s="11"/>
      <c r="P12" s="12"/>
      <c r="Q12" s="12"/>
      <c r="R12" s="30">
        <v>399</v>
      </c>
      <c r="S12" s="14">
        <f>IF(R12=0,0,TRUNC(0.188807*(R12-210)^1.41))</f>
        <v>306</v>
      </c>
      <c r="T12" s="8">
        <f>SUM(S12:S14)-MIN(S12:S14)</f>
        <v>576</v>
      </c>
    </row>
    <row r="13" spans="2:20" ht="12.75">
      <c r="B13" s="15"/>
      <c r="C13" s="16" t="s">
        <v>232</v>
      </c>
      <c r="D13" s="17"/>
      <c r="E13" s="18"/>
      <c r="F13" s="19"/>
      <c r="G13" s="19"/>
      <c r="H13" s="31">
        <v>496</v>
      </c>
      <c r="I13" s="21">
        <f>IF(H13=0,0,TRUNC(0.14354*(H13-220)^1.4))</f>
        <v>375</v>
      </c>
      <c r="J13" s="22"/>
      <c r="L13" s="15"/>
      <c r="M13" s="16" t="s">
        <v>283</v>
      </c>
      <c r="N13" s="17"/>
      <c r="O13" s="18"/>
      <c r="P13" s="19"/>
      <c r="Q13" s="19"/>
      <c r="R13" s="31">
        <v>380</v>
      </c>
      <c r="S13" s="21">
        <f>IF(R13=0,0,TRUNC(0.188807*(R13-210)^1.41))</f>
        <v>263</v>
      </c>
      <c r="T13" s="22"/>
    </row>
    <row r="14" spans="2:20" ht="13.5" thickBot="1">
      <c r="B14" s="15"/>
      <c r="C14" s="16" t="s">
        <v>233</v>
      </c>
      <c r="D14" s="17"/>
      <c r="E14" s="18"/>
      <c r="F14" s="19"/>
      <c r="G14" s="19"/>
      <c r="H14" s="31">
        <v>313</v>
      </c>
      <c r="I14" s="23">
        <f>IF(H14=0,0,TRUNC(0.14354*(H14-220)^1.4))</f>
        <v>81</v>
      </c>
      <c r="J14" s="22"/>
      <c r="L14" s="15"/>
      <c r="M14" s="16" t="s">
        <v>289</v>
      </c>
      <c r="N14" s="17"/>
      <c r="O14" s="18"/>
      <c r="P14" s="19"/>
      <c r="Q14" s="19"/>
      <c r="R14" s="31">
        <v>383</v>
      </c>
      <c r="S14" s="23">
        <f>IF(R14=0,0,TRUNC(0.188807*(R14-210)^1.41))</f>
        <v>270</v>
      </c>
      <c r="T14" s="22"/>
    </row>
    <row r="15" spans="2:20" ht="13.5" thickTop="1">
      <c r="B15" s="9" t="s">
        <v>16</v>
      </c>
      <c r="C15" s="2" t="s">
        <v>237</v>
      </c>
      <c r="D15" s="10"/>
      <c r="E15" s="11"/>
      <c r="F15" s="12"/>
      <c r="G15" s="12"/>
      <c r="H15" s="32">
        <v>10.43</v>
      </c>
      <c r="I15" s="14">
        <f>IF(H15=0,0,TRUNC(51.39*(H15-1.5)^1.05))</f>
        <v>512</v>
      </c>
      <c r="J15" s="8">
        <f>SUM(I15:I17)-MIN(I15:I17)</f>
        <v>1001</v>
      </c>
      <c r="L15" s="9" t="s">
        <v>16</v>
      </c>
      <c r="M15" s="2" t="s">
        <v>309</v>
      </c>
      <c r="N15" s="10"/>
      <c r="O15" s="11"/>
      <c r="P15" s="12"/>
      <c r="Q15" s="12"/>
      <c r="R15" s="32">
        <v>7.84</v>
      </c>
      <c r="S15" s="14">
        <f>IF(R15=0,0,TRUNC(56.0211*(R15-1.5)^1.05))</f>
        <v>389</v>
      </c>
      <c r="T15" s="8">
        <f>SUM(S15:S17)-MIN(S15:S17)</f>
        <v>748</v>
      </c>
    </row>
    <row r="16" spans="2:20" ht="12.75">
      <c r="B16" s="15" t="s">
        <v>17</v>
      </c>
      <c r="C16" s="16" t="s">
        <v>238</v>
      </c>
      <c r="D16" s="17"/>
      <c r="E16" s="18"/>
      <c r="F16" s="19"/>
      <c r="G16" s="19"/>
      <c r="H16" s="33">
        <v>9.14</v>
      </c>
      <c r="I16" s="21">
        <f>IF(H16=0,0,TRUNC(51.39*(H16-1.5)^1.05))</f>
        <v>434</v>
      </c>
      <c r="J16" s="22"/>
      <c r="L16" s="15" t="s">
        <v>18</v>
      </c>
      <c r="M16" s="16" t="s">
        <v>290</v>
      </c>
      <c r="N16" s="17"/>
      <c r="O16" s="18"/>
      <c r="P16" s="19"/>
      <c r="Q16" s="19"/>
      <c r="R16" s="33">
        <v>7.37</v>
      </c>
      <c r="S16" s="21">
        <f>IF(R16=0,0,TRUNC(56.0211*(R16-1.5)^1.05))</f>
        <v>359</v>
      </c>
      <c r="T16" s="22"/>
    </row>
    <row r="17" spans="2:20" ht="13.5" thickBot="1">
      <c r="B17" s="15"/>
      <c r="C17" s="16" t="s">
        <v>315</v>
      </c>
      <c r="D17" s="17"/>
      <c r="E17" s="18"/>
      <c r="F17" s="19"/>
      <c r="G17" s="19"/>
      <c r="H17" s="33">
        <v>10.05</v>
      </c>
      <c r="I17" s="23">
        <f>IF(H17=0,0,TRUNC(51.39*(H17-1.5)^1.05))</f>
        <v>489</v>
      </c>
      <c r="J17" s="22"/>
      <c r="L17" s="15"/>
      <c r="M17" s="16" t="s">
        <v>310</v>
      </c>
      <c r="N17" s="17"/>
      <c r="O17" s="18"/>
      <c r="P17" s="19"/>
      <c r="Q17" s="19"/>
      <c r="R17" s="33">
        <v>6.5</v>
      </c>
      <c r="S17" s="23">
        <f>IF(R17=0,0,TRUNC(56.0211*(R17-1.5)^1.05))</f>
        <v>303</v>
      </c>
      <c r="T17" s="22"/>
    </row>
    <row r="18" spans="2:20" ht="13.5" thickTop="1">
      <c r="B18" s="43" t="s">
        <v>12</v>
      </c>
      <c r="C18" s="2" t="s">
        <v>41</v>
      </c>
      <c r="D18" s="10"/>
      <c r="E18" s="11"/>
      <c r="F18" s="12"/>
      <c r="G18" s="12"/>
      <c r="H18" s="13">
        <v>30.12</v>
      </c>
      <c r="I18" s="14">
        <f>IF(OR(H18=0,H18&gt;44),0,TRUNC(4.86338*(44-H18)^1.81))</f>
        <v>568</v>
      </c>
      <c r="J18" s="8">
        <f>SUM(I18:I19)-MIN(I18:I19)</f>
        <v>568</v>
      </c>
      <c r="L18" s="43" t="s">
        <v>12</v>
      </c>
      <c r="M18" s="2" t="s">
        <v>41</v>
      </c>
      <c r="N18" s="10"/>
      <c r="O18" s="11"/>
      <c r="P18" s="12"/>
      <c r="Q18" s="12"/>
      <c r="R18" s="13">
        <v>34.29</v>
      </c>
      <c r="S18" s="14">
        <f>IF(OR(R18=0,R18&gt;50),0,TRUNC(3.84286*(50-R18)^1.81))</f>
        <v>561</v>
      </c>
      <c r="T18" s="8">
        <f>SUM(S18:S19)-MIN(S18:S19)</f>
        <v>561</v>
      </c>
    </row>
    <row r="19" spans="2:20" ht="13.5" thickBot="1">
      <c r="B19" s="44"/>
      <c r="C19" s="16"/>
      <c r="D19" s="17"/>
      <c r="E19" s="18"/>
      <c r="F19" s="19"/>
      <c r="G19" s="19"/>
      <c r="H19" s="20"/>
      <c r="I19" s="23">
        <f>IF(OR(H19=0,H19&gt;44),0,TRUNC(4.86338*(44-H19)^1.81))</f>
        <v>0</v>
      </c>
      <c r="J19" s="22"/>
      <c r="L19" s="44"/>
      <c r="M19" s="16"/>
      <c r="N19" s="17"/>
      <c r="O19" s="18"/>
      <c r="P19" s="19"/>
      <c r="Q19" s="19"/>
      <c r="R19" s="20"/>
      <c r="S19" s="23">
        <f>IF(OR(R19=0,R19&gt;50),0,TRUNC(3.84286*(50-R19)^1.81))</f>
        <v>0</v>
      </c>
      <c r="T19" s="22"/>
    </row>
    <row r="20" spans="3:20" ht="13.5" thickTop="1">
      <c r="C20" s="30"/>
      <c r="D20" s="12"/>
      <c r="E20" s="12"/>
      <c r="F20" s="12"/>
      <c r="G20" s="12"/>
      <c r="H20" s="30"/>
      <c r="I20" s="35" t="s">
        <v>13</v>
      </c>
      <c r="J20" s="30">
        <f>SUM(J3:J19)</f>
        <v>5653</v>
      </c>
      <c r="M20" s="30"/>
      <c r="N20" s="12"/>
      <c r="O20" s="12"/>
      <c r="P20" s="12"/>
      <c r="Q20" s="12"/>
      <c r="R20" s="30"/>
      <c r="S20" s="35" t="s">
        <v>13</v>
      </c>
      <c r="T20" s="30">
        <f>SUM(T3:T19)</f>
        <v>4616</v>
      </c>
    </row>
    <row r="21" spans="2:9" ht="26.25">
      <c r="B21" s="41"/>
      <c r="I21" s="41"/>
    </row>
    <row r="22" spans="2:16" ht="24" thickBot="1">
      <c r="B22" s="36" t="s">
        <v>204</v>
      </c>
      <c r="F22" s="1"/>
      <c r="H22" s="1" t="s">
        <v>0</v>
      </c>
      <c r="L22" s="36"/>
      <c r="P22" s="1" t="s">
        <v>1</v>
      </c>
    </row>
    <row r="23" spans="2:20" ht="14.25" thickBot="1" thickTop="1">
      <c r="B23" s="2" t="s">
        <v>2</v>
      </c>
      <c r="C23" s="2" t="s">
        <v>3</v>
      </c>
      <c r="D23" s="3" t="s">
        <v>4</v>
      </c>
      <c r="E23" s="4"/>
      <c r="F23" s="5" t="s">
        <v>5</v>
      </c>
      <c r="G23" s="6"/>
      <c r="H23" s="5"/>
      <c r="I23" s="7" t="s">
        <v>6</v>
      </c>
      <c r="J23" s="8" t="s">
        <v>7</v>
      </c>
      <c r="L23" s="2" t="s">
        <v>2</v>
      </c>
      <c r="M23" s="2" t="s">
        <v>3</v>
      </c>
      <c r="N23" s="3" t="s">
        <v>4</v>
      </c>
      <c r="O23" s="4"/>
      <c r="P23" s="5" t="s">
        <v>5</v>
      </c>
      <c r="Q23" s="6"/>
      <c r="R23" s="5"/>
      <c r="S23" s="7" t="s">
        <v>6</v>
      </c>
      <c r="T23" s="8" t="s">
        <v>7</v>
      </c>
    </row>
    <row r="24" spans="2:20" ht="13.5" thickTop="1">
      <c r="B24" s="9">
        <v>60</v>
      </c>
      <c r="C24" s="2" t="s">
        <v>239</v>
      </c>
      <c r="D24" s="10"/>
      <c r="E24" s="11"/>
      <c r="F24" s="12"/>
      <c r="G24" s="12"/>
      <c r="H24" s="13">
        <v>8.61</v>
      </c>
      <c r="I24" s="14">
        <f>IF(OR(H24=0,H24&gt;11.26),0,TRUNC(58.015*(11.26-H24)^1.81))</f>
        <v>338</v>
      </c>
      <c r="J24" s="8">
        <f>SUM(I24:I26)-MIN(I24:I26)</f>
        <v>716</v>
      </c>
      <c r="L24" s="9">
        <v>60</v>
      </c>
      <c r="M24" s="2"/>
      <c r="N24" s="10"/>
      <c r="O24" s="11"/>
      <c r="P24" s="12"/>
      <c r="Q24" s="12"/>
      <c r="R24" s="13"/>
      <c r="S24" s="14">
        <f>IF(OR(R24=0,R24&gt;12.76),0,TRUNC(46.0849*(12.76-R24)^1.81))</f>
        <v>0</v>
      </c>
      <c r="T24" s="8">
        <f>SUM(S24:S26)-MIN(S24:S26)</f>
        <v>0</v>
      </c>
    </row>
    <row r="25" spans="2:20" ht="12.75">
      <c r="B25" s="15"/>
      <c r="C25" s="16" t="s">
        <v>240</v>
      </c>
      <c r="D25" s="17"/>
      <c r="E25" s="18"/>
      <c r="F25" s="19"/>
      <c r="G25" s="19"/>
      <c r="H25" s="20">
        <v>8.44</v>
      </c>
      <c r="I25" s="21">
        <f>IF(OR(H25=0,H25&gt;11.26),0,TRUNC(58.015*(11.26-H25)^1.81))</f>
        <v>378</v>
      </c>
      <c r="J25" s="22"/>
      <c r="L25" s="15"/>
      <c r="M25" s="16"/>
      <c r="N25" s="17"/>
      <c r="O25" s="18"/>
      <c r="P25" s="19"/>
      <c r="Q25" s="19"/>
      <c r="R25" s="20"/>
      <c r="S25" s="21">
        <f>IF(OR(R25=0,R25&gt;12.76),0,TRUNC(46.0849*(12.76-R25)^1.81))</f>
        <v>0</v>
      </c>
      <c r="T25" s="22"/>
    </row>
    <row r="26" spans="2:20" ht="13.5" thickBot="1">
      <c r="B26" s="15"/>
      <c r="C26" s="16" t="s">
        <v>241</v>
      </c>
      <c r="D26" s="17"/>
      <c r="E26" s="18"/>
      <c r="F26" s="19"/>
      <c r="G26" s="19"/>
      <c r="H26" s="20">
        <v>9.13</v>
      </c>
      <c r="I26" s="23">
        <f>IF(OR(H26=0,H26&gt;11.26),0,TRUNC(58.015*(11.26-H26)^1.81))</f>
        <v>227</v>
      </c>
      <c r="J26" s="22"/>
      <c r="L26" s="15"/>
      <c r="M26" s="16"/>
      <c r="N26" s="17"/>
      <c r="O26" s="18"/>
      <c r="P26" s="19"/>
      <c r="Q26" s="19"/>
      <c r="R26" s="20"/>
      <c r="S26" s="23">
        <f>IF(OR(R26=0,R26&gt;12.76),0,TRUNC(46.0849*(12.76-R26)^1.81))</f>
        <v>0</v>
      </c>
      <c r="T26" s="22"/>
    </row>
    <row r="27" spans="2:20" ht="13.5" thickTop="1">
      <c r="B27" s="9">
        <v>1000</v>
      </c>
      <c r="C27" s="2" t="s">
        <v>242</v>
      </c>
      <c r="D27" s="10"/>
      <c r="E27" s="11">
        <f>60*F27+H27</f>
        <v>196.66</v>
      </c>
      <c r="F27" s="12">
        <v>3</v>
      </c>
      <c r="G27" s="24" t="s">
        <v>8</v>
      </c>
      <c r="H27" s="25">
        <v>16.66</v>
      </c>
      <c r="I27" s="14">
        <f>IF(OR(E27=0,E27&gt;305.5),0,TRUNC(0.08713*(305.5-E27)^1.85))</f>
        <v>510</v>
      </c>
      <c r="J27" s="8">
        <f>SUM(I27:I29)-MIN(I27:I29)</f>
        <v>1001</v>
      </c>
      <c r="L27" s="9">
        <v>600</v>
      </c>
      <c r="M27" s="2"/>
      <c r="N27" s="10"/>
      <c r="O27" s="26">
        <f>60*P27+R27</f>
        <v>0</v>
      </c>
      <c r="P27" s="12"/>
      <c r="Q27" s="24" t="s">
        <v>8</v>
      </c>
      <c r="R27" s="25"/>
      <c r="S27" s="14">
        <f>IF(OR(O27=0,O27&gt;185),0,TRUNC(0.19889*(185-O27)^1.88))</f>
        <v>0</v>
      </c>
      <c r="T27" s="8">
        <f>SUM(S27:S29)-MIN(S27:S29)</f>
        <v>0</v>
      </c>
    </row>
    <row r="28" spans="2:20" ht="12.75">
      <c r="B28" s="15"/>
      <c r="C28" s="16" t="s">
        <v>243</v>
      </c>
      <c r="D28" s="17"/>
      <c r="E28" s="18">
        <f>60*F28+H28</f>
        <v>218.12</v>
      </c>
      <c r="F28" s="19">
        <v>3</v>
      </c>
      <c r="G28" s="27" t="s">
        <v>8</v>
      </c>
      <c r="H28" s="28">
        <v>38.12</v>
      </c>
      <c r="I28" s="21">
        <f>IF(OR(E28=0,E28&gt;305.5),0,TRUNC(0.08713*(305.5-E28)^1.85))</f>
        <v>340</v>
      </c>
      <c r="J28" s="22"/>
      <c r="L28" s="15"/>
      <c r="M28" s="16"/>
      <c r="N28" s="17"/>
      <c r="O28" s="18">
        <f>60*P28+R28</f>
        <v>0</v>
      </c>
      <c r="P28" s="19"/>
      <c r="Q28" s="27" t="s">
        <v>8</v>
      </c>
      <c r="R28" s="28"/>
      <c r="S28" s="21">
        <f>IF(OR(O28=0,O28&gt;185),0,TRUNC(0.19889*(185-O28)^1.88))</f>
        <v>0</v>
      </c>
      <c r="T28" s="22"/>
    </row>
    <row r="29" spans="2:20" ht="13.5" thickBot="1">
      <c r="B29" s="15"/>
      <c r="C29" s="16" t="s">
        <v>244</v>
      </c>
      <c r="D29" s="17"/>
      <c r="E29" s="18">
        <f>60*F29+H29</f>
        <v>198.95</v>
      </c>
      <c r="F29" s="19">
        <v>3</v>
      </c>
      <c r="G29" s="29" t="s">
        <v>8</v>
      </c>
      <c r="H29" s="28">
        <v>18.95</v>
      </c>
      <c r="I29" s="23">
        <f>IF(OR(E29=0,E29&gt;305.5),0,TRUNC(0.08713*(305.5-E29)^1.85))</f>
        <v>491</v>
      </c>
      <c r="J29" s="22"/>
      <c r="L29" s="15"/>
      <c r="M29" s="16"/>
      <c r="N29" s="17"/>
      <c r="O29" s="18">
        <f>60*P29+R29</f>
        <v>0</v>
      </c>
      <c r="P29" s="19"/>
      <c r="Q29" s="29" t="s">
        <v>8</v>
      </c>
      <c r="R29" s="28"/>
      <c r="S29" s="23">
        <f>IF(OR(O29=0,O29&gt;185),0,TRUNC(0.19889*(185-O29)^1.88))</f>
        <v>0</v>
      </c>
      <c r="T29" s="22"/>
    </row>
    <row r="30" spans="2:20" ht="13.5" thickTop="1">
      <c r="B30" s="9" t="s">
        <v>9</v>
      </c>
      <c r="C30" s="2" t="s">
        <v>240</v>
      </c>
      <c r="D30" s="10"/>
      <c r="E30" s="11"/>
      <c r="F30" s="12"/>
      <c r="G30" s="12"/>
      <c r="H30" s="30">
        <v>158</v>
      </c>
      <c r="I30" s="14">
        <f>IF(H30=0,0,TRUNC(0.8465*(H30-75)^1.42))</f>
        <v>449</v>
      </c>
      <c r="J30" s="8">
        <f>SUM(I30:I32)-MIN(I30:I32)</f>
        <v>699</v>
      </c>
      <c r="L30" s="9" t="s">
        <v>9</v>
      </c>
      <c r="M30" s="2"/>
      <c r="N30" s="10"/>
      <c r="O30" s="11"/>
      <c r="P30" s="12"/>
      <c r="Q30" s="12"/>
      <c r="R30" s="30"/>
      <c r="S30" s="14">
        <f>IF(R30=0,0,TRUNC(1.84523*(R30-75)^1.348))</f>
        <v>0</v>
      </c>
      <c r="T30" s="8">
        <f>SUM(S30:S32)-MIN(S30:S32)</f>
        <v>0</v>
      </c>
    </row>
    <row r="31" spans="2:20" ht="12.75">
      <c r="B31" s="15"/>
      <c r="C31" s="16" t="s">
        <v>245</v>
      </c>
      <c r="D31" s="17"/>
      <c r="E31" s="18"/>
      <c r="F31" s="19"/>
      <c r="G31" s="19"/>
      <c r="H31" s="31">
        <v>110</v>
      </c>
      <c r="I31" s="21">
        <f>IF(H31=0,0,TRUNC(0.8465*(H31-75)^1.42))</f>
        <v>131</v>
      </c>
      <c r="J31" s="22"/>
      <c r="L31" s="15"/>
      <c r="M31" s="16"/>
      <c r="N31" s="17"/>
      <c r="O31" s="18"/>
      <c r="P31" s="19"/>
      <c r="Q31" s="19"/>
      <c r="R31" s="31"/>
      <c r="S31" s="21">
        <f>IF(R31=0,0,TRUNC(1.84523*(R31-75)^1.348))</f>
        <v>0</v>
      </c>
      <c r="T31" s="22"/>
    </row>
    <row r="32" spans="2:20" ht="13.5" thickBot="1">
      <c r="B32" s="15"/>
      <c r="C32" s="16" t="s">
        <v>243</v>
      </c>
      <c r="D32" s="17"/>
      <c r="E32" s="18"/>
      <c r="F32" s="19"/>
      <c r="G32" s="19"/>
      <c r="H32" s="31">
        <v>130</v>
      </c>
      <c r="I32" s="23">
        <f>IF(H32=0,0,TRUNC(0.8465*(H32-75)^1.42))</f>
        <v>250</v>
      </c>
      <c r="J32" s="22"/>
      <c r="L32" s="15"/>
      <c r="M32" s="16"/>
      <c r="N32" s="17"/>
      <c r="O32" s="18"/>
      <c r="P32" s="19"/>
      <c r="Q32" s="19"/>
      <c r="R32" s="31"/>
      <c r="S32" s="23">
        <f>IF(R32=0,0,TRUNC(1.84523*(R32-75)^1.348))</f>
        <v>0</v>
      </c>
      <c r="T32" s="22"/>
    </row>
    <row r="33" spans="2:20" ht="13.5" thickTop="1">
      <c r="B33" s="9" t="s">
        <v>10</v>
      </c>
      <c r="C33" s="2" t="s">
        <v>239</v>
      </c>
      <c r="D33" s="10"/>
      <c r="E33" s="11"/>
      <c r="F33" s="12"/>
      <c r="G33" s="12"/>
      <c r="H33" s="30">
        <v>468</v>
      </c>
      <c r="I33" s="14">
        <f>IF(H33=0,0,TRUNC(0.14354*(H33-220)^1.4))</f>
        <v>323</v>
      </c>
      <c r="J33" s="8">
        <f>SUM(I33:I35)-MIN(I33:I35)</f>
        <v>604</v>
      </c>
      <c r="L33" s="9" t="s">
        <v>10</v>
      </c>
      <c r="M33" s="2"/>
      <c r="N33" s="10"/>
      <c r="O33" s="11"/>
      <c r="P33" s="12"/>
      <c r="Q33" s="12"/>
      <c r="R33" s="30"/>
      <c r="S33" s="14">
        <f>IF(R33=0,0,TRUNC(0.188807*(R33-210)^1.41))</f>
        <v>0</v>
      </c>
      <c r="T33" s="8">
        <f>SUM(S33:S35)-MIN(S33:S35)</f>
        <v>0</v>
      </c>
    </row>
    <row r="34" spans="2:20" ht="12.75">
      <c r="B34" s="15"/>
      <c r="C34" s="16" t="s">
        <v>298</v>
      </c>
      <c r="D34" s="17"/>
      <c r="E34" s="18"/>
      <c r="F34" s="19"/>
      <c r="G34" s="19"/>
      <c r="H34" s="31">
        <v>409</v>
      </c>
      <c r="I34" s="21">
        <f>IF(H34=0,0,TRUNC(0.14354*(H34-220)^1.4))</f>
        <v>220</v>
      </c>
      <c r="J34" s="22"/>
      <c r="L34" s="15"/>
      <c r="M34" s="16"/>
      <c r="N34" s="17"/>
      <c r="O34" s="18"/>
      <c r="P34" s="19"/>
      <c r="Q34" s="19"/>
      <c r="R34" s="31"/>
      <c r="S34" s="21">
        <f>IF(R34=0,0,TRUNC(0.188807*(R34-210)^1.41))</f>
        <v>0</v>
      </c>
      <c r="T34" s="22"/>
    </row>
    <row r="35" spans="2:20" ht="13.5" thickBot="1">
      <c r="B35" s="15"/>
      <c r="C35" s="16" t="s">
        <v>241</v>
      </c>
      <c r="D35" s="17"/>
      <c r="E35" s="18"/>
      <c r="F35" s="19"/>
      <c r="G35" s="19"/>
      <c r="H35" s="31">
        <v>445</v>
      </c>
      <c r="I35" s="23">
        <f>IF(H35=0,0,TRUNC(0.14354*(H35-220)^1.4))</f>
        <v>281</v>
      </c>
      <c r="J35" s="22"/>
      <c r="L35" s="15"/>
      <c r="M35" s="16"/>
      <c r="N35" s="17"/>
      <c r="O35" s="18"/>
      <c r="P35" s="19"/>
      <c r="Q35" s="19"/>
      <c r="R35" s="31"/>
      <c r="S35" s="23">
        <f>IF(R35=0,0,TRUNC(0.188807*(R35-210)^1.41))</f>
        <v>0</v>
      </c>
      <c r="T35" s="22"/>
    </row>
    <row r="36" spans="2:20" ht="13.5" thickTop="1">
      <c r="B36" s="9"/>
      <c r="C36" s="2" t="s">
        <v>246</v>
      </c>
      <c r="D36" s="10"/>
      <c r="E36" s="11"/>
      <c r="F36" s="12"/>
      <c r="G36" s="12"/>
      <c r="H36" s="32">
        <v>53.19</v>
      </c>
      <c r="I36" s="14">
        <f>IF(H36=0,0,TRUNC(5.33*(H36-10)^1.1))</f>
        <v>335</v>
      </c>
      <c r="J36" s="8">
        <f>SUM(I36:I38)-MIN(I36:I38)</f>
        <v>673</v>
      </c>
      <c r="L36" s="9"/>
      <c r="M36" s="2"/>
      <c r="N36" s="10"/>
      <c r="O36" s="11"/>
      <c r="P36" s="12"/>
      <c r="Q36" s="12"/>
      <c r="R36" s="32"/>
      <c r="S36" s="14">
        <f>IF(R36=0,0,TRUNC(7.86*(R36-8)^1.1))</f>
        <v>0</v>
      </c>
      <c r="T36" s="8">
        <f>SUM(S36:S38)-MIN(S36:S38)</f>
        <v>0</v>
      </c>
    </row>
    <row r="37" spans="2:20" ht="12.75">
      <c r="B37" s="15" t="s">
        <v>11</v>
      </c>
      <c r="C37" s="16" t="s">
        <v>245</v>
      </c>
      <c r="D37" s="17"/>
      <c r="E37" s="18"/>
      <c r="F37" s="19"/>
      <c r="G37" s="19"/>
      <c r="H37" s="33">
        <v>42.19</v>
      </c>
      <c r="I37" s="21">
        <f>IF(H37=0,0,TRUNC(5.33*(H37-10)^1.1))</f>
        <v>242</v>
      </c>
      <c r="J37" s="22"/>
      <c r="L37" s="15" t="s">
        <v>11</v>
      </c>
      <c r="M37" s="16"/>
      <c r="N37" s="17"/>
      <c r="O37" s="18"/>
      <c r="P37" s="19"/>
      <c r="Q37" s="19"/>
      <c r="R37" s="33"/>
      <c r="S37" s="21">
        <f>IF(R37=0,0,TRUNC(7.86*(R37-8)^1.1))</f>
        <v>0</v>
      </c>
      <c r="T37" s="22"/>
    </row>
    <row r="38" spans="2:20" ht="13.5" thickBot="1">
      <c r="B38" s="15"/>
      <c r="C38" s="16" t="s">
        <v>244</v>
      </c>
      <c r="D38" s="17"/>
      <c r="E38" s="18"/>
      <c r="F38" s="19"/>
      <c r="G38" s="19"/>
      <c r="H38" s="33">
        <v>53.49</v>
      </c>
      <c r="I38" s="23">
        <f>IF(H38=0,0,TRUNC(5.33*(H38-10)^1.1))</f>
        <v>338</v>
      </c>
      <c r="J38" s="22"/>
      <c r="L38" s="15"/>
      <c r="M38" s="16"/>
      <c r="N38" s="17"/>
      <c r="O38" s="18"/>
      <c r="P38" s="19"/>
      <c r="Q38" s="19"/>
      <c r="R38" s="33"/>
      <c r="S38" s="23">
        <f>IF(R38=0,0,TRUNC(7.86*(R38-8)^1.1))</f>
        <v>0</v>
      </c>
      <c r="T38" s="22"/>
    </row>
    <row r="39" spans="2:20" ht="13.5" thickTop="1">
      <c r="B39" s="43" t="s">
        <v>12</v>
      </c>
      <c r="C39" s="2" t="s">
        <v>61</v>
      </c>
      <c r="D39" s="10"/>
      <c r="E39" s="11"/>
      <c r="F39" s="12"/>
      <c r="G39" s="12"/>
      <c r="H39" s="13">
        <v>32.88</v>
      </c>
      <c r="I39" s="14">
        <f>IF(OR(H39=0,H39&gt;44),0,TRUNC(4.86338*(44-H39)^1.81))</f>
        <v>380</v>
      </c>
      <c r="J39" s="8">
        <f>SUM(I39:I40)-MIN(I39:I40)</f>
        <v>380</v>
      </c>
      <c r="L39" s="43" t="s">
        <v>12</v>
      </c>
      <c r="M39" s="2"/>
      <c r="N39" s="10"/>
      <c r="O39" s="11"/>
      <c r="P39" s="12"/>
      <c r="Q39" s="12"/>
      <c r="R39" s="13"/>
      <c r="S39" s="14">
        <f>IF(OR(R39=0,R39&gt;50),0,TRUNC(3.84286*(50-R39)^1.81))</f>
        <v>0</v>
      </c>
      <c r="T39" s="8">
        <f>SUM(S39:S40)-MIN(S39:S40)</f>
        <v>0</v>
      </c>
    </row>
    <row r="40" spans="2:20" ht="13.5" thickBot="1">
      <c r="B40" s="44"/>
      <c r="C40" s="16" t="s">
        <v>300</v>
      </c>
      <c r="D40" s="17"/>
      <c r="E40" s="18"/>
      <c r="F40" s="19"/>
      <c r="G40" s="19"/>
      <c r="H40" s="20">
        <v>35.86</v>
      </c>
      <c r="I40" s="23">
        <f>IF(OR(H40=0,H40&gt;44),0,TRUNC(4.86338*(44-H40)^1.81))</f>
        <v>216</v>
      </c>
      <c r="J40" s="22"/>
      <c r="L40" s="44"/>
      <c r="M40" s="16"/>
      <c r="N40" s="17"/>
      <c r="O40" s="18"/>
      <c r="P40" s="19"/>
      <c r="Q40" s="19"/>
      <c r="R40" s="20"/>
      <c r="S40" s="23">
        <f>IF(OR(R40=0,R40&gt;50),0,TRUNC(3.84286*(50-R40)^1.81))</f>
        <v>0</v>
      </c>
      <c r="T40" s="22"/>
    </row>
    <row r="41" spans="3:20" ht="13.5" thickTop="1">
      <c r="C41" s="30"/>
      <c r="D41" s="12"/>
      <c r="E41" s="12"/>
      <c r="F41" s="12"/>
      <c r="G41" s="12"/>
      <c r="H41" s="30"/>
      <c r="I41" s="35" t="s">
        <v>13</v>
      </c>
      <c r="J41" s="30">
        <f>SUM(J24:J40)</f>
        <v>4073</v>
      </c>
      <c r="M41" s="30"/>
      <c r="N41" s="12"/>
      <c r="O41" s="12"/>
      <c r="P41" s="12"/>
      <c r="Q41" s="12"/>
      <c r="R41" s="30"/>
      <c r="S41" s="35" t="s">
        <v>13</v>
      </c>
      <c r="T41" s="30">
        <f>SUM(T24:T40)</f>
        <v>0</v>
      </c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dětí a mládeže v Táborě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2008-06-03T10:27:35Z</cp:lastPrinted>
  <dcterms:created xsi:type="dcterms:W3CDTF">2003-05-21T14:38:42Z</dcterms:created>
  <dcterms:modified xsi:type="dcterms:W3CDTF">2008-06-06T09:47:39Z</dcterms:modified>
  <cp:category/>
  <cp:version/>
  <cp:contentType/>
  <cp:contentStatus/>
</cp:coreProperties>
</file>